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envigroupcz-my.sharepoint.com/personal/info_envigroup_cz/Documents/Dokumenty/Bussines/Envigroup/Semináře/A - Dokumenty pro PE/D/"/>
    </mc:Choice>
  </mc:AlternateContent>
  <xr:revisionPtr revIDLastSave="32" documentId="13_ncr:1_{B66ED463-BBAF-4AA9-B084-FD446F921324}" xr6:coauthVersionLast="47" xr6:coauthVersionMax="47" xr10:uidLastSave="{EA477ABD-F8DB-450E-9D05-28990FAD4F95}"/>
  <bookViews>
    <workbookView xWindow="-110" yWindow="-110" windowWidth="38620" windowHeight="21100" xr2:uid="{7A05B434-6C2C-4129-85BA-61E4B3192B99}"/>
  </bookViews>
  <sheets>
    <sheet name="kategorizace, sčítání" sheetId="1" r:id="rId1"/>
    <sheet name="SPE mycí stoly" sheetId="2" r:id="rId2"/>
    <sheet name="bilance VOC" sheetId="3" r:id="rId3"/>
    <sheet name="SPE dieselagregáty" sheetId="4" r:id="rId4"/>
  </sheets>
  <definedNames>
    <definedName name="_xlnm.Print_Area" localSheetId="2">'bilance VOC'!$A$1:$E$41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9" i="4" l="1"/>
  <c r="M9" i="4"/>
  <c r="J8" i="4"/>
  <c r="K8" i="4" s="1"/>
  <c r="H8" i="4"/>
  <c r="I8" i="4" s="1"/>
  <c r="J7" i="4"/>
  <c r="K7" i="4" s="1"/>
  <c r="G7" i="4"/>
  <c r="H7" i="4" s="1"/>
  <c r="I7" i="4" s="1"/>
  <c r="J6" i="4"/>
  <c r="K6" i="4" s="1"/>
  <c r="G6" i="4"/>
  <c r="H6" i="4" s="1"/>
  <c r="I6" i="4" s="1"/>
  <c r="J5" i="4"/>
  <c r="K5" i="4" s="1"/>
  <c r="G5" i="4"/>
  <c r="H5" i="4" s="1"/>
  <c r="I5" i="4" s="1"/>
  <c r="J4" i="4"/>
  <c r="K4" i="4" s="1"/>
  <c r="H4" i="4"/>
  <c r="I4" i="4" s="1"/>
  <c r="M6" i="4" l="1"/>
  <c r="L6" i="4"/>
  <c r="L4" i="4"/>
  <c r="M4" i="4"/>
  <c r="L8" i="4"/>
  <c r="M8" i="4"/>
  <c r="L5" i="4"/>
  <c r="M5" i="4"/>
  <c r="M7" i="4"/>
  <c r="L7" i="4"/>
  <c r="C40" i="3"/>
  <c r="N36" i="3"/>
  <c r="P36" i="3" s="1"/>
  <c r="N35" i="3"/>
  <c r="N37" i="3" s="1"/>
  <c r="C30" i="3"/>
  <c r="C31" i="3" s="1"/>
  <c r="C41" i="3" s="1"/>
  <c r="C28" i="3"/>
  <c r="L19" i="3"/>
  <c r="L18" i="3"/>
  <c r="L21" i="3" s="1"/>
  <c r="J11" i="3"/>
  <c r="L10" i="3"/>
  <c r="M10" i="3" s="1"/>
  <c r="L9" i="3"/>
  <c r="L11" i="3" s="1"/>
  <c r="K11" i="3" s="1"/>
  <c r="L8" i="3"/>
  <c r="M8" i="3" s="1"/>
  <c r="L7" i="3"/>
  <c r="M7" i="3" s="1"/>
  <c r="L6" i="3"/>
  <c r="M6" i="3" s="1"/>
  <c r="L5" i="3"/>
  <c r="M5" i="3" s="1"/>
  <c r="M11" i="3" l="1"/>
  <c r="M9" i="3"/>
  <c r="P35" i="3"/>
  <c r="P37" i="3" s="1"/>
  <c r="C5" i="2" l="1"/>
  <c r="F5" i="2" s="1"/>
  <c r="C4" i="2"/>
  <c r="F4" i="2" s="1"/>
  <c r="F8" i="2" l="1"/>
  <c r="A4" i="1"/>
  <c r="D15" i="1"/>
  <c r="H7" i="1"/>
  <c r="H5" i="1"/>
  <c r="A10" i="1"/>
  <c r="A11" i="1" s="1"/>
</calcChain>
</file>

<file path=xl/sharedStrings.xml><?xml version="1.0" encoding="utf-8"?>
<sst xmlns="http://schemas.openxmlformats.org/spreadsheetml/2006/main" count="203" uniqueCount="162">
  <si>
    <t>kW výkon</t>
  </si>
  <si>
    <t>kW příkon</t>
  </si>
  <si>
    <t>L MN/hod</t>
  </si>
  <si>
    <t>kW/kg MN výhřenost</t>
  </si>
  <si>
    <t>MN v kg/hod</t>
  </si>
  <si>
    <t>samostatný kotel</t>
  </si>
  <si>
    <t>společný komín</t>
  </si>
  <si>
    <t>nelze spol. komín</t>
  </si>
  <si>
    <t>bez ohledu na komín</t>
  </si>
  <si>
    <t>měření emisí 1x3R</t>
  </si>
  <si>
    <t>bez měření, jen výpočet</t>
  </si>
  <si>
    <t>tepl. účinnost</t>
  </si>
  <si>
    <t>m3/hod ventilátor</t>
  </si>
  <si>
    <t>hod/R</t>
  </si>
  <si>
    <t>t TZL rok</t>
  </si>
  <si>
    <t>výpočet příkonu přes výkon a účinnost:</t>
  </si>
  <si>
    <t>mg TZL/m3 emisní tok</t>
  </si>
  <si>
    <t>příkon přes spotřebu paliva a výhřevnost:</t>
  </si>
  <si>
    <t>sčítání zdrojů:</t>
  </si>
  <si>
    <t>Výpočet roční emise pro zdroj 11.1:</t>
  </si>
  <si>
    <t>tepelný příkon</t>
  </si>
  <si>
    <t>PŘÍLOHA k SPE</t>
  </si>
  <si>
    <t>Odmašťování a čištění povrchů:</t>
  </si>
  <si>
    <t>mycí stůl</t>
  </si>
  <si>
    <t>obsah VOC</t>
  </si>
  <si>
    <t>spotřeba VOC</t>
  </si>
  <si>
    <t>PureSolve č. 1 200L</t>
  </si>
  <si>
    <t>naplň xxx</t>
  </si>
  <si>
    <t>PureSolve č. 2 160L</t>
  </si>
  <si>
    <t>t VOC</t>
  </si>
  <si>
    <t>četnost výměny náplně/rok</t>
  </si>
  <si>
    <r>
      <t xml:space="preserve">náplň t 
</t>
    </r>
    <r>
      <rPr>
        <b/>
        <sz val="7"/>
        <rFont val="Arial"/>
        <family val="2"/>
        <charset val="238"/>
      </rPr>
      <t>(objem x hustota)</t>
    </r>
  </si>
  <si>
    <t>v případě nad 0,6 t jde o VZZO:</t>
  </si>
  <si>
    <t>List BR: Bilance organických rozpouštědel</t>
  </si>
  <si>
    <t xml:space="preserve">IČP:  </t>
  </si>
  <si>
    <t>Vstupní suroviny:</t>
  </si>
  <si>
    <t>Pořadové č. listu BR / celkový počet listů BR:</t>
  </si>
  <si>
    <t>1/1</t>
  </si>
  <si>
    <t>Nátěrová hmota</t>
  </si>
  <si>
    <t>spotřeba (kg)</t>
  </si>
  <si>
    <t>obsah VOC (%)</t>
  </si>
  <si>
    <t>množství VOC (kg)</t>
  </si>
  <si>
    <t>obsah netěkavé složky (kg)</t>
  </si>
  <si>
    <t>Pořadové číslo zdroje uvedeného v ČP1 Listu 3 souhrnné provozní evidence</t>
  </si>
  <si>
    <t>101</t>
  </si>
  <si>
    <t>1. Technické údaje potřebné pro výpočet BR</t>
  </si>
  <si>
    <t>jednotka</t>
  </si>
  <si>
    <t>hodnota</t>
  </si>
  <si>
    <t>popis údaje</t>
  </si>
  <si>
    <t>a)</t>
  </si>
  <si>
    <t>[kg/kg]</t>
  </si>
  <si>
    <t>celkový obsah VOC v kg/kg produktu</t>
  </si>
  <si>
    <t>b)</t>
  </si>
  <si>
    <t>[% obj.]</t>
  </si>
  <si>
    <t>obsah netěkavých látek (sušiny) v produktu v objemových %</t>
  </si>
  <si>
    <t>c)</t>
  </si>
  <si>
    <r>
      <t>[g/cm</t>
    </r>
    <r>
      <rPr>
        <vertAlign val="superscript"/>
        <sz val="10"/>
        <rFont val="Arial"/>
        <family val="2"/>
        <charset val="238"/>
      </rPr>
      <t>3</t>
    </r>
    <r>
      <rPr>
        <sz val="10"/>
        <rFont val="Arial"/>
        <family val="2"/>
        <charset val="238"/>
      </rPr>
      <t>]</t>
    </r>
  </si>
  <si>
    <t>hustota produktu</t>
  </si>
  <si>
    <t>2. Veličiny hmotnostní bilance</t>
  </si>
  <si>
    <t>Bilance se provádí pro organická rozpouštědla vyjádřená jako VOC. V případě veličiny O1, změřené jako TOC, se provede její přepočet na VOC. Přepočet se provede na základě znalosti složení měřených emisí. V případě, že složení emisí není známo, popř. je proměnné, provede se přepočet na základě vztahu: VOC = TOC / 0,8.</t>
  </si>
  <si>
    <t>Celkem</t>
  </si>
  <si>
    <t>vstupy (I)</t>
  </si>
  <si>
    <t>I1</t>
  </si>
  <si>
    <t>[kg/rok]</t>
  </si>
  <si>
    <t>celková hmotnost VOC na vstupu do procesů</t>
  </si>
  <si>
    <t>I2</t>
  </si>
  <si>
    <t>celková hmotnost VOC, které jsou recyklovány</t>
  </si>
  <si>
    <t>VOC v odpadech</t>
  </si>
  <si>
    <t>výstupy (O)</t>
  </si>
  <si>
    <t>Odpad</t>
  </si>
  <si>
    <t>koncentrace (%)</t>
  </si>
  <si>
    <t>množství odpadu (kg)</t>
  </si>
  <si>
    <t>množství VOC (t)</t>
  </si>
  <si>
    <t>O1</t>
  </si>
  <si>
    <t>VOC v odpadním plynu (v emisích)</t>
  </si>
  <si>
    <t>O2</t>
  </si>
  <si>
    <t>VOC v odpadní vodě</t>
  </si>
  <si>
    <t>O3</t>
  </si>
  <si>
    <t>VOC jako rezidua v expedovaných produktech</t>
  </si>
  <si>
    <t>O4</t>
  </si>
  <si>
    <t>VOC volně unikající do ovzduší (odvětrávání)</t>
  </si>
  <si>
    <t>O5</t>
  </si>
  <si>
    <t>hmotnost zachycených nebo zakotvených VOC</t>
  </si>
  <si>
    <t>O6</t>
  </si>
  <si>
    <t>VOC ve shromážděných odpadech</t>
  </si>
  <si>
    <t>O7</t>
  </si>
  <si>
    <t>VOC v přípravcích expedovaných jako komerční produkt</t>
  </si>
  <si>
    <t>O8</t>
  </si>
  <si>
    <t>VOC v rozpouštědlech určených k regeneraci</t>
  </si>
  <si>
    <t>O9</t>
  </si>
  <si>
    <t>VOC uvolněných do ŽP jiným způsobem</t>
  </si>
  <si>
    <t>3. Základní bilanční výpočty těkavých organických látek</t>
  </si>
  <si>
    <t>poznámka (vzorec, jednotka)</t>
  </si>
  <si>
    <t>C = I1 - O8</t>
  </si>
  <si>
    <t>N = suroviny * podíl sušiny</t>
  </si>
  <si>
    <t>F = I1 - O1 - O5 - O6 - O7 - O8, nebo F = O2 + O3 + O4 + O9</t>
  </si>
  <si>
    <t>Emise - měření emisí na výduších</t>
  </si>
  <si>
    <t>d)</t>
  </si>
  <si>
    <t>E = F + O1</t>
  </si>
  <si>
    <t>Výduch
č.</t>
  </si>
  <si>
    <t>emise TOC g/kg surovin</t>
  </si>
  <si>
    <t>hm. tok TOC kg/h</t>
  </si>
  <si>
    <t>množství nátěrových hmot (kg)</t>
  </si>
  <si>
    <t>prov. hodiny</t>
  </si>
  <si>
    <t>TOC (t)</t>
  </si>
  <si>
    <t>koef. VOC/TOC</t>
  </si>
  <si>
    <t>VOC (t)</t>
  </si>
  <si>
    <t>e)</t>
  </si>
  <si>
    <t>[g/kg]
[kg/t]</t>
  </si>
  <si>
    <r>
      <t>MVEf</t>
    </r>
    <r>
      <rPr>
        <vertAlign val="subscript"/>
        <sz val="10"/>
        <rFont val="Arial"/>
        <family val="2"/>
      </rPr>
      <t>e</t>
    </r>
    <r>
      <rPr>
        <sz val="10"/>
        <rFont val="Arial"/>
        <family val="2"/>
      </rPr>
      <t xml:space="preserve"> = F [g nebo kg] / roční produkce [kg nebo t]</t>
    </r>
  </si>
  <si>
    <r>
      <t>[g/m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]</t>
    </r>
  </si>
  <si>
    <r>
      <t>MVE</t>
    </r>
    <r>
      <rPr>
        <vertAlign val="subscript"/>
        <sz val="10"/>
        <rFont val="Arial"/>
        <family val="2"/>
      </rPr>
      <t>fe</t>
    </r>
    <r>
      <rPr>
        <sz val="10"/>
        <rFont val="Arial"/>
        <family val="2"/>
      </rPr>
      <t xml:space="preserve"> = F [g] / roční produkce [m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]</t>
    </r>
  </si>
  <si>
    <t>[g/pár]</t>
  </si>
  <si>
    <r>
      <t>MVEf</t>
    </r>
    <r>
      <rPr>
        <vertAlign val="subscript"/>
        <sz val="10"/>
        <rFont val="Arial"/>
        <family val="2"/>
      </rPr>
      <t>e</t>
    </r>
    <r>
      <rPr>
        <sz val="10"/>
        <rFont val="Arial"/>
        <family val="2"/>
      </rPr>
      <t xml:space="preserve"> = F [g] / roční produkce (počet vyrobených párů)</t>
    </r>
  </si>
  <si>
    <r>
      <t>[kg/m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</si>
  <si>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r>
      <t>MVEf</t>
    </r>
    <r>
      <rPr>
        <vertAlign val="subscript"/>
        <sz val="10"/>
        <rFont val="Arial"/>
        <family val="2"/>
      </rPr>
      <t>e</t>
    </r>
    <r>
      <rPr>
        <sz val="10"/>
        <rFont val="Arial"/>
        <family val="2"/>
      </rPr>
      <t xml:space="preserve"> = F [kg] / roční produkce [m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</si>
  <si>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t>101 lakovací box</t>
  </si>
  <si>
    <t>f)</t>
  </si>
  <si>
    <r>
      <t>MVE</t>
    </r>
    <r>
      <rPr>
        <vertAlign val="subscript"/>
        <sz val="10"/>
        <rFont val="Arial"/>
        <family val="2"/>
      </rPr>
      <t>ce</t>
    </r>
    <r>
      <rPr>
        <sz val="10"/>
        <rFont val="Arial"/>
        <family val="2"/>
      </rPr>
      <t xml:space="preserve"> = E [g nebo kg] / roční produkce [kg nebo t]</t>
    </r>
  </si>
  <si>
    <t>102 vypalovací box</t>
  </si>
  <si>
    <r>
      <t>MVE</t>
    </r>
    <r>
      <rPr>
        <vertAlign val="subscript"/>
        <sz val="10"/>
        <rFont val="Arial"/>
        <family val="2"/>
      </rPr>
      <t>ce</t>
    </r>
    <r>
      <rPr>
        <sz val="10"/>
        <rFont val="Arial"/>
        <family val="2"/>
      </rPr>
      <t xml:space="preserve"> = E [g] / roční produkce [m</t>
    </r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>]</t>
    </r>
  </si>
  <si>
    <t>celkem</t>
  </si>
  <si>
    <r>
      <t>MVE</t>
    </r>
    <r>
      <rPr>
        <vertAlign val="subscript"/>
        <sz val="10"/>
        <rFont val="Arial"/>
        <family val="2"/>
      </rPr>
      <t>ce</t>
    </r>
    <r>
      <rPr>
        <sz val="10"/>
        <rFont val="Arial"/>
        <family val="2"/>
      </rPr>
      <t xml:space="preserve"> = E [g] / roční produkce (počet vyrobených párů)</t>
    </r>
  </si>
  <si>
    <t>do SPE</t>
  </si>
  <si>
    <r>
      <t>MVE</t>
    </r>
    <r>
      <rPr>
        <vertAlign val="subscript"/>
        <sz val="10"/>
        <rFont val="Arial"/>
        <family val="2"/>
      </rPr>
      <t>ce</t>
    </r>
    <r>
      <rPr>
        <sz val="10"/>
        <rFont val="Arial"/>
        <family val="2"/>
      </rPr>
      <t xml:space="preserve"> = E [kg] / roční produkce [m</t>
    </r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>]</t>
    </r>
  </si>
  <si>
    <t>g)</t>
  </si>
  <si>
    <t>[%]</t>
  </si>
  <si>
    <t>EPfe = F * 100 / (I1 + I2)</t>
  </si>
  <si>
    <t>h)</t>
  </si>
  <si>
    <t>EPce = E * 100 / (I1 + I2)</t>
  </si>
  <si>
    <t>ABC Zlín</t>
  </si>
  <si>
    <t>Lokalita</t>
  </si>
  <si>
    <t>Typ zařízení</t>
  </si>
  <si>
    <t>Název zařízení</t>
  </si>
  <si>
    <t>Palivo</t>
  </si>
  <si>
    <t>objem nádrže (l)</t>
  </si>
  <si>
    <t>Spotřeba (při 75% výkonu l/hod)</t>
  </si>
  <si>
    <t>Spotřeba (při 100% výkonu l/hod)</t>
  </si>
  <si>
    <t>kg/hod PHM</t>
  </si>
  <si>
    <t>tep. příkon kW</t>
  </si>
  <si>
    <t>provozní hodiny (20min/14D) při 75% zatížení</t>
  </si>
  <si>
    <t>spořeba paliva t
SPE</t>
  </si>
  <si>
    <r>
      <t xml:space="preserve">Emise
NOx
t
</t>
    </r>
    <r>
      <rPr>
        <b/>
        <sz val="8"/>
        <color rgb="FFFF0000"/>
        <rFont val="Aptos Narrow"/>
        <family val="2"/>
        <charset val="238"/>
        <scheme val="minor"/>
      </rPr>
      <t>EF 26,8 kg/t</t>
    </r>
  </si>
  <si>
    <r>
      <t xml:space="preserve">Emise
CO
t
</t>
    </r>
    <r>
      <rPr>
        <b/>
        <sz val="8"/>
        <color rgb="FFFF0000"/>
        <rFont val="Aptos Narrow"/>
        <family val="2"/>
        <charset val="238"/>
        <scheme val="minor"/>
      </rPr>
      <t>EF 6 kg/t</t>
    </r>
  </si>
  <si>
    <t>adresa</t>
  </si>
  <si>
    <t>Objekt 13</t>
  </si>
  <si>
    <t>MTG</t>
  </si>
  <si>
    <t xml:space="preserve">CTM SJD 180 </t>
  </si>
  <si>
    <t>nafta</t>
  </si>
  <si>
    <t>nám. T. G. Masaryka 5555</t>
  </si>
  <si>
    <t>Objekt 56</t>
  </si>
  <si>
    <t>CTM SP 245</t>
  </si>
  <si>
    <t>Nad Stráněmi 5656</t>
  </si>
  <si>
    <t>Objekt 17</t>
  </si>
  <si>
    <t>CTM SV 250</t>
  </si>
  <si>
    <t>třída Tomáše Bati 5678</t>
  </si>
  <si>
    <t>Objekt 15</t>
  </si>
  <si>
    <t>AKSA 200C, 200kVA</t>
  </si>
  <si>
    <t>Vavrečkova 5669</t>
  </si>
  <si>
    <t>Objekt 18</t>
  </si>
  <si>
    <t>CAT</t>
  </si>
  <si>
    <t>Štefánikova 5670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</si>
</sst>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00"/>
    <numFmt numFmtId="166" formatCode="0.0"/>
  </numFmts>
  <fonts count="37" x14ac:knownFonts="1">
    <font>
      <sz val="11"/>
      <color theme="1"/>
      <name val="Aptos Narrow"/>
      <family val="2"/>
      <charset val="238"/>
      <scheme val="minor"/>
    </font>
    <font>
      <sz val="11"/>
      <color theme="1"/>
      <name val="Aptos Narrow"/>
      <family val="2"/>
      <charset val="238"/>
      <scheme val="minor"/>
    </font>
    <font>
      <b/>
      <sz val="11"/>
      <color theme="1"/>
      <name val="Aptos Narrow"/>
      <family val="2"/>
      <scheme val="minor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b/>
      <sz val="10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b/>
      <sz val="7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2"/>
      <name val="Arial CE"/>
      <charset val="238"/>
    </font>
    <font>
      <b/>
      <sz val="11"/>
      <name val="Arial CE"/>
      <charset val="238"/>
    </font>
    <font>
      <b/>
      <sz val="12"/>
      <color indexed="8"/>
      <name val="Arial CE"/>
      <charset val="238"/>
    </font>
    <font>
      <b/>
      <sz val="14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b/>
      <sz val="12"/>
      <name val="Arial"/>
      <family val="2"/>
      <charset val="238"/>
    </font>
    <font>
      <b/>
      <sz val="8"/>
      <color indexed="10"/>
      <name val="Arial CE"/>
      <charset val="238"/>
    </font>
    <font>
      <sz val="10"/>
      <name val="Arial"/>
      <family val="2"/>
    </font>
    <font>
      <sz val="10"/>
      <name val="Arial CE"/>
      <family val="2"/>
      <charset val="238"/>
    </font>
    <font>
      <sz val="10"/>
      <color indexed="10"/>
      <name val="Arial CE"/>
      <family val="2"/>
      <charset val="238"/>
    </font>
    <font>
      <sz val="12"/>
      <name val="Arial"/>
      <family val="2"/>
      <charset val="238"/>
    </font>
    <font>
      <vertAlign val="superscript"/>
      <sz val="10"/>
      <name val="Arial"/>
      <family val="2"/>
      <charset val="238"/>
    </font>
    <font>
      <b/>
      <sz val="10"/>
      <color indexed="10"/>
      <name val="Arial CE"/>
      <charset val="238"/>
    </font>
    <font>
      <b/>
      <sz val="10"/>
      <color theme="1"/>
      <name val="Arial CE"/>
      <charset val="238"/>
    </font>
    <font>
      <vertAlign val="subscript"/>
      <sz val="10"/>
      <name val="Arial"/>
      <family val="2"/>
    </font>
    <font>
      <vertAlign val="superscript"/>
      <sz val="10"/>
      <name val="Arial"/>
      <family val="2"/>
    </font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theme="1"/>
      <name val="Aptos Narrow"/>
      <family val="2"/>
      <charset val="238"/>
      <scheme val="minor"/>
    </font>
    <font>
      <b/>
      <sz val="8"/>
      <color rgb="FFFF0000"/>
      <name val="Aptos Narrow"/>
      <family val="2"/>
      <charset val="238"/>
      <scheme val="minor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rgb="FF000000"/>
      <name val="Aptos Narrow"/>
      <family val="2"/>
      <charset val="238"/>
      <scheme val="minor"/>
    </font>
    <font>
      <b/>
      <sz val="11"/>
      <color rgb="FF000000"/>
      <name val="Aptos Narrow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double">
        <color indexed="64"/>
      </left>
      <right style="thick">
        <color indexed="8"/>
      </right>
      <top style="thick">
        <color indexed="8"/>
      </top>
      <bottom style="double">
        <color indexed="64"/>
      </bottom>
      <diagonal/>
    </border>
    <border>
      <left style="thick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ck">
        <color indexed="8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8"/>
      </left>
      <right/>
      <top/>
      <bottom/>
      <diagonal/>
    </border>
    <border>
      <left style="double">
        <color indexed="8"/>
      </left>
      <right style="thick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ck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8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ck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8"/>
      </right>
      <top style="medium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8"/>
      </right>
      <top style="thin">
        <color indexed="64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8"/>
      </right>
      <top style="thin">
        <color indexed="64"/>
      </top>
      <bottom/>
      <diagonal/>
    </border>
    <border>
      <left style="thick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ck">
        <color indexed="8"/>
      </right>
      <top style="medium">
        <color indexed="8"/>
      </top>
      <bottom style="medium">
        <color indexed="8"/>
      </bottom>
      <diagonal/>
    </border>
    <border>
      <left/>
      <right style="thick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ck">
        <color indexed="8"/>
      </right>
      <top style="thin">
        <color indexed="8"/>
      </top>
      <bottom style="thin">
        <color indexed="8"/>
      </bottom>
      <diagonal/>
    </border>
    <border>
      <left style="thick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 style="thin">
        <color indexed="64"/>
      </bottom>
      <diagonal/>
    </border>
    <border>
      <left/>
      <right style="thick">
        <color indexed="8"/>
      </right>
      <top style="thin">
        <color indexed="8"/>
      </top>
      <bottom style="thin">
        <color indexed="64"/>
      </bottom>
      <diagonal/>
    </border>
    <border>
      <left style="thick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/>
      <right style="thick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 style="thick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8"/>
      </bottom>
      <diagonal/>
    </border>
    <border>
      <left style="thick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ck">
        <color indexed="8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ck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ck">
        <color indexed="8"/>
      </right>
      <top/>
      <bottom style="hair">
        <color indexed="64"/>
      </bottom>
      <diagonal/>
    </border>
    <border>
      <left style="thick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ck">
        <color indexed="8"/>
      </right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indexed="8"/>
      </left>
      <right/>
      <top style="thin">
        <color indexed="64"/>
      </top>
      <bottom style="thick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8"/>
      </bottom>
      <diagonal/>
    </border>
    <border>
      <left style="thin">
        <color indexed="64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/>
      <right/>
      <top/>
      <bottom style="thin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3" fillId="0" borderId="0"/>
    <xf numFmtId="9" fontId="7" fillId="0" borderId="0" applyFont="0" applyFill="0" applyBorder="0" applyAlignment="0" applyProtection="0"/>
    <xf numFmtId="0" fontId="7" fillId="0" borderId="0"/>
    <xf numFmtId="0" fontId="3" fillId="0" borderId="0"/>
    <xf numFmtId="0" fontId="3" fillId="0" borderId="0"/>
    <xf numFmtId="0" fontId="27" fillId="0" borderId="0"/>
  </cellStyleXfs>
  <cellXfs count="209">
    <xf numFmtId="0" fontId="0" fillId="0" borderId="0" xfId="0"/>
    <xf numFmtId="9" fontId="0" fillId="0" borderId="0" xfId="1" applyFont="1"/>
    <xf numFmtId="1" fontId="0" fillId="3" borderId="0" xfId="0" applyNumberFormat="1" applyFill="1"/>
    <xf numFmtId="0" fontId="0" fillId="3" borderId="0" xfId="0" applyFill="1"/>
    <xf numFmtId="0" fontId="2" fillId="3" borderId="0" xfId="0" applyFont="1" applyFill="1"/>
    <xf numFmtId="0" fontId="2" fillId="2" borderId="0" xfId="0" applyFont="1" applyFill="1"/>
    <xf numFmtId="0" fontId="0" fillId="4" borderId="0" xfId="0" applyFill="1"/>
    <xf numFmtId="0" fontId="2" fillId="0" borderId="0" xfId="0" applyFont="1"/>
    <xf numFmtId="0" fontId="4" fillId="0" borderId="0" xfId="2" applyFont="1" applyAlignment="1">
      <alignment horizontal="center"/>
    </xf>
    <xf numFmtId="0" fontId="3" fillId="0" borderId="0" xfId="2"/>
    <xf numFmtId="0" fontId="5" fillId="0" borderId="0" xfId="2" applyFont="1"/>
    <xf numFmtId="0" fontId="3" fillId="0" borderId="1" xfId="2" applyBorder="1"/>
    <xf numFmtId="164" fontId="3" fillId="0" borderId="1" xfId="3" applyNumberFormat="1" applyFont="1" applyBorder="1"/>
    <xf numFmtId="165" fontId="3" fillId="0" borderId="1" xfId="2" applyNumberFormat="1" applyBorder="1"/>
    <xf numFmtId="165" fontId="5" fillId="4" borderId="0" xfId="2" applyNumberFormat="1" applyFont="1" applyFill="1"/>
    <xf numFmtId="0" fontId="5" fillId="4" borderId="0" xfId="2" applyFont="1" applyFill="1"/>
    <xf numFmtId="0" fontId="6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0" fontId="9" fillId="0" borderId="0" xfId="2" applyFont="1" applyAlignment="1">
      <alignment horizontal="right"/>
    </xf>
    <xf numFmtId="0" fontId="7" fillId="5" borderId="0" xfId="4" applyFill="1"/>
    <xf numFmtId="49" fontId="10" fillId="6" borderId="2" xfId="4" applyNumberFormat="1" applyFont="1" applyFill="1" applyBorder="1" applyAlignment="1">
      <alignment vertical="center"/>
    </xf>
    <xf numFmtId="0" fontId="7" fillId="6" borderId="3" xfId="4" applyFill="1" applyBorder="1" applyAlignment="1">
      <alignment vertical="center"/>
    </xf>
    <xf numFmtId="0" fontId="11" fillId="6" borderId="3" xfId="4" applyFont="1" applyFill="1" applyBorder="1" applyAlignment="1">
      <alignment horizontal="right" vertical="center"/>
    </xf>
    <xf numFmtId="1" fontId="12" fillId="5" borderId="4" xfId="4" applyNumberFormat="1" applyFont="1" applyFill="1" applyBorder="1" applyAlignment="1" applyProtection="1">
      <alignment horizontal="center" vertical="center"/>
      <protection locked="0"/>
    </xf>
    <xf numFmtId="0" fontId="13" fillId="5" borderId="0" xfId="4" applyFont="1" applyFill="1"/>
    <xf numFmtId="49" fontId="11" fillId="6" borderId="5" xfId="4" applyNumberFormat="1" applyFont="1" applyFill="1" applyBorder="1" applyAlignment="1">
      <alignment vertical="center"/>
    </xf>
    <xf numFmtId="0" fontId="7" fillId="6" borderId="6" xfId="4" applyFill="1" applyBorder="1" applyAlignment="1">
      <alignment vertical="center"/>
    </xf>
    <xf numFmtId="49" fontId="10" fillId="6" borderId="6" xfId="4" applyNumberFormat="1" applyFont="1" applyFill="1" applyBorder="1" applyAlignment="1" applyProtection="1">
      <alignment horizontal="center" vertical="center"/>
      <protection locked="0"/>
    </xf>
    <xf numFmtId="49" fontId="10" fillId="5" borderId="6" xfId="4" applyNumberFormat="1" applyFont="1" applyFill="1" applyBorder="1" applyAlignment="1" applyProtection="1">
      <alignment horizontal="center" vertical="center"/>
      <protection locked="0"/>
    </xf>
    <xf numFmtId="0" fontId="7" fillId="6" borderId="7" xfId="4" applyFill="1" applyBorder="1" applyAlignment="1">
      <alignment vertical="center"/>
    </xf>
    <xf numFmtId="49" fontId="11" fillId="6" borderId="11" xfId="4" applyNumberFormat="1" applyFont="1" applyFill="1" applyBorder="1" applyAlignment="1">
      <alignment vertical="center"/>
    </xf>
    <xf numFmtId="0" fontId="7" fillId="6" borderId="0" xfId="4" applyFill="1" applyAlignment="1">
      <alignment vertical="center"/>
    </xf>
    <xf numFmtId="49" fontId="10" fillId="6" borderId="0" xfId="4" applyNumberFormat="1" applyFont="1" applyFill="1" applyAlignment="1" applyProtection="1">
      <alignment horizontal="center" vertical="center"/>
      <protection locked="0"/>
    </xf>
    <xf numFmtId="49" fontId="10" fillId="6" borderId="0" xfId="4" applyNumberFormat="1" applyFont="1" applyFill="1" applyAlignment="1" applyProtection="1">
      <alignment vertical="center"/>
      <protection locked="0"/>
    </xf>
    <xf numFmtId="49" fontId="15" fillId="5" borderId="12" xfId="4" applyNumberFormat="1" applyFont="1" applyFill="1" applyBorder="1" applyAlignment="1">
      <alignment horizontal="center" vertical="center"/>
    </xf>
    <xf numFmtId="0" fontId="16" fillId="6" borderId="16" xfId="5" applyFont="1" applyFill="1" applyBorder="1" applyAlignment="1">
      <alignment horizontal="left" vertical="center"/>
    </xf>
    <xf numFmtId="0" fontId="3" fillId="6" borderId="17" xfId="5" applyFill="1" applyBorder="1" applyAlignment="1">
      <alignment vertical="center"/>
    </xf>
    <xf numFmtId="0" fontId="3" fillId="6" borderId="18" xfId="5" applyFill="1" applyBorder="1" applyAlignment="1">
      <alignment vertical="center"/>
    </xf>
    <xf numFmtId="0" fontId="17" fillId="5" borderId="0" xfId="4" applyFont="1" applyFill="1"/>
    <xf numFmtId="0" fontId="3" fillId="2" borderId="19" xfId="6" applyFill="1" applyBorder="1" applyAlignment="1">
      <alignment horizontal="left"/>
    </xf>
    <xf numFmtId="3" fontId="18" fillId="2" borderId="20" xfId="6" applyNumberFormat="1" applyFont="1" applyFill="1" applyBorder="1" applyAlignment="1">
      <alignment horizontal="right"/>
    </xf>
    <xf numFmtId="164" fontId="19" fillId="2" borderId="20" xfId="3" applyNumberFormat="1" applyFont="1" applyFill="1" applyBorder="1"/>
    <xf numFmtId="2" fontId="20" fillId="0" borderId="20" xfId="4" applyNumberFormat="1" applyFont="1" applyBorder="1"/>
    <xf numFmtId="2" fontId="20" fillId="0" borderId="21" xfId="4" applyNumberFormat="1" applyFont="1" applyBorder="1"/>
    <xf numFmtId="0" fontId="5" fillId="6" borderId="22" xfId="5" applyFont="1" applyFill="1" applyBorder="1" applyAlignment="1">
      <alignment horizontal="center" vertical="center"/>
    </xf>
    <xf numFmtId="0" fontId="5" fillId="6" borderId="23" xfId="5" applyFont="1" applyFill="1" applyBorder="1" applyAlignment="1">
      <alignment horizontal="center" vertical="center"/>
    </xf>
    <xf numFmtId="0" fontId="3" fillId="2" borderId="26" xfId="6" applyFill="1" applyBorder="1" applyAlignment="1">
      <alignment horizontal="left"/>
    </xf>
    <xf numFmtId="0" fontId="19" fillId="2" borderId="1" xfId="4" applyFont="1" applyFill="1" applyBorder="1"/>
    <xf numFmtId="164" fontId="19" fillId="2" borderId="1" xfId="3" applyNumberFormat="1" applyFont="1" applyFill="1" applyBorder="1"/>
    <xf numFmtId="0" fontId="3" fillId="6" borderId="27" xfId="5" applyFill="1" applyBorder="1" applyAlignment="1">
      <alignment horizontal="center" vertical="center"/>
    </xf>
    <xf numFmtId="0" fontId="3" fillId="6" borderId="20" xfId="5" applyFill="1" applyBorder="1" applyAlignment="1">
      <alignment horizontal="center" vertical="center"/>
    </xf>
    <xf numFmtId="165" fontId="21" fillId="5" borderId="20" xfId="5" applyNumberFormat="1" applyFont="1" applyFill="1" applyBorder="1" applyAlignment="1">
      <alignment horizontal="center" vertical="center"/>
    </xf>
    <xf numFmtId="0" fontId="3" fillId="6" borderId="30" xfId="5" applyFill="1" applyBorder="1" applyAlignment="1">
      <alignment horizontal="center" vertical="center"/>
    </xf>
    <xf numFmtId="0" fontId="3" fillId="6" borderId="1" xfId="5" applyFill="1" applyBorder="1" applyAlignment="1">
      <alignment horizontal="center" vertical="center"/>
    </xf>
    <xf numFmtId="166" fontId="21" fillId="5" borderId="1" xfId="5" applyNumberFormat="1" applyFont="1" applyFill="1" applyBorder="1" applyAlignment="1">
      <alignment horizontal="center" vertical="center"/>
    </xf>
    <xf numFmtId="0" fontId="3" fillId="6" borderId="33" xfId="5" applyFill="1" applyBorder="1" applyAlignment="1">
      <alignment horizontal="center" vertical="center"/>
    </xf>
    <xf numFmtId="0" fontId="3" fillId="6" borderId="34" xfId="5" applyFill="1" applyBorder="1" applyAlignment="1">
      <alignment horizontal="center" vertical="center"/>
    </xf>
    <xf numFmtId="1" fontId="21" fillId="5" borderId="34" xfId="5" applyNumberFormat="1" applyFont="1" applyFill="1" applyBorder="1" applyAlignment="1">
      <alignment horizontal="center" vertical="center"/>
    </xf>
    <xf numFmtId="0" fontId="16" fillId="6" borderId="37" xfId="5" applyFont="1" applyFill="1" applyBorder="1" applyAlignment="1">
      <alignment vertical="center"/>
    </xf>
    <xf numFmtId="0" fontId="3" fillId="6" borderId="37" xfId="5" applyFill="1" applyBorder="1" applyAlignment="1">
      <alignment vertical="center"/>
    </xf>
    <xf numFmtId="0" fontId="3" fillId="6" borderId="38" xfId="5" applyFill="1" applyBorder="1" applyAlignment="1">
      <alignment vertical="center"/>
    </xf>
    <xf numFmtId="0" fontId="3" fillId="6" borderId="39" xfId="5" applyFill="1" applyBorder="1" applyAlignment="1">
      <alignment vertical="center"/>
    </xf>
    <xf numFmtId="0" fontId="14" fillId="0" borderId="41" xfId="4" applyFont="1" applyBorder="1"/>
    <xf numFmtId="2" fontId="23" fillId="0" borderId="42" xfId="4" applyNumberFormat="1" applyFont="1" applyBorder="1"/>
    <xf numFmtId="164" fontId="23" fillId="0" borderId="42" xfId="3" applyNumberFormat="1" applyFont="1" applyBorder="1"/>
    <xf numFmtId="2" fontId="23" fillId="0" borderId="43" xfId="4" applyNumberFormat="1" applyFont="1" applyBorder="1"/>
    <xf numFmtId="0" fontId="5" fillId="6" borderId="44" xfId="5" applyFont="1" applyFill="1" applyBorder="1" applyAlignment="1">
      <alignment horizontal="center" vertical="center"/>
    </xf>
    <xf numFmtId="0" fontId="5" fillId="6" borderId="45" xfId="5" applyFont="1" applyFill="1" applyBorder="1" applyAlignment="1">
      <alignment horizontal="center" vertical="center"/>
    </xf>
    <xf numFmtId="0" fontId="3" fillId="6" borderId="50" xfId="5" applyFill="1" applyBorder="1" applyAlignment="1">
      <alignment horizontal="center" vertical="center"/>
    </xf>
    <xf numFmtId="1" fontId="21" fillId="8" borderId="20" xfId="5" applyNumberFormat="1" applyFont="1" applyFill="1" applyBorder="1" applyAlignment="1">
      <alignment horizontal="center" vertical="center"/>
    </xf>
    <xf numFmtId="0" fontId="3" fillId="6" borderId="53" xfId="5" applyFill="1" applyBorder="1" applyAlignment="1">
      <alignment horizontal="center" vertical="center"/>
    </xf>
    <xf numFmtId="0" fontId="3" fillId="6" borderId="54" xfId="5" applyFill="1" applyBorder="1" applyAlignment="1">
      <alignment horizontal="center" vertical="center"/>
    </xf>
    <xf numFmtId="1" fontId="21" fillId="5" borderId="54" xfId="5" applyNumberFormat="1" applyFont="1" applyFill="1" applyBorder="1" applyAlignment="1">
      <alignment horizontal="center" vertical="center"/>
    </xf>
    <xf numFmtId="1" fontId="21" fillId="5" borderId="1" xfId="5" applyNumberFormat="1" applyFont="1" applyFill="1" applyBorder="1" applyAlignment="1">
      <alignment horizontal="center" vertical="center"/>
    </xf>
    <xf numFmtId="0" fontId="7" fillId="2" borderId="19" xfId="4" applyFill="1" applyBorder="1"/>
    <xf numFmtId="164" fontId="19" fillId="2" borderId="20" xfId="4" applyNumberFormat="1" applyFont="1" applyFill="1" applyBorder="1"/>
    <xf numFmtId="1" fontId="19" fillId="2" borderId="20" xfId="4" applyNumberFormat="1" applyFont="1" applyFill="1" applyBorder="1"/>
    <xf numFmtId="165" fontId="20" fillId="0" borderId="21" xfId="4" applyNumberFormat="1" applyFont="1" applyBorder="1"/>
    <xf numFmtId="0" fontId="7" fillId="2" borderId="26" xfId="4" applyFill="1" applyBorder="1"/>
    <xf numFmtId="1" fontId="21" fillId="8" borderId="1" xfId="5" applyNumberFormat="1" applyFont="1" applyFill="1" applyBorder="1" applyAlignment="1">
      <alignment horizontal="center" vertical="center"/>
    </xf>
    <xf numFmtId="0" fontId="7" fillId="0" borderId="62" xfId="4" applyBorder="1"/>
    <xf numFmtId="0" fontId="7" fillId="0" borderId="63" xfId="4" applyBorder="1"/>
    <xf numFmtId="0" fontId="7" fillId="0" borderId="64" xfId="4" applyBorder="1"/>
    <xf numFmtId="165" fontId="20" fillId="0" borderId="65" xfId="4" applyNumberFormat="1" applyFont="1" applyBorder="1"/>
    <xf numFmtId="0" fontId="14" fillId="0" borderId="66" xfId="4" applyFont="1" applyBorder="1"/>
    <xf numFmtId="0" fontId="7" fillId="0" borderId="67" xfId="4" applyBorder="1"/>
    <xf numFmtId="0" fontId="7" fillId="0" borderId="68" xfId="4" applyBorder="1"/>
    <xf numFmtId="165" fontId="23" fillId="0" borderId="61" xfId="4" applyNumberFormat="1" applyFont="1" applyBorder="1"/>
    <xf numFmtId="0" fontId="5" fillId="6" borderId="16" xfId="5" applyFont="1" applyFill="1" applyBorder="1" applyAlignment="1">
      <alignment horizontal="center" vertical="center"/>
    </xf>
    <xf numFmtId="0" fontId="5" fillId="6" borderId="71" xfId="5" applyFont="1" applyFill="1" applyBorder="1" applyAlignment="1">
      <alignment horizontal="center" vertical="center"/>
    </xf>
    <xf numFmtId="1" fontId="21" fillId="5" borderId="20" xfId="5" applyNumberFormat="1" applyFont="1" applyFill="1" applyBorder="1" applyAlignment="1">
      <alignment horizontal="center" vertical="center"/>
    </xf>
    <xf numFmtId="0" fontId="18" fillId="6" borderId="74" xfId="5" applyFont="1" applyFill="1" applyBorder="1" applyAlignment="1">
      <alignment horizontal="center" vertical="center" wrapText="1"/>
    </xf>
    <xf numFmtId="166" fontId="21" fillId="5" borderId="74" xfId="5" applyNumberFormat="1" applyFont="1" applyFill="1" applyBorder="1" applyAlignment="1">
      <alignment horizontal="center" vertical="center"/>
    </xf>
    <xf numFmtId="0" fontId="18" fillId="6" borderId="81" xfId="5" applyFont="1" applyFill="1" applyBorder="1" applyAlignment="1">
      <alignment horizontal="center" vertical="center"/>
    </xf>
    <xf numFmtId="166" fontId="21" fillId="5" borderId="81" xfId="5" applyNumberFormat="1" applyFont="1" applyFill="1" applyBorder="1" applyAlignment="1">
      <alignment horizontal="center" vertical="center"/>
    </xf>
    <xf numFmtId="0" fontId="18" fillId="6" borderId="83" xfId="5" applyFont="1" applyFill="1" applyBorder="1" applyAlignment="1">
      <alignment horizontal="center" vertical="center"/>
    </xf>
    <xf numFmtId="166" fontId="21" fillId="5" borderId="83" xfId="5" applyNumberFormat="1" applyFont="1" applyFill="1" applyBorder="1" applyAlignment="1">
      <alignment horizontal="center" vertical="center"/>
    </xf>
    <xf numFmtId="0" fontId="18" fillId="6" borderId="86" xfId="5" applyFont="1" applyFill="1" applyBorder="1" applyAlignment="1">
      <alignment horizontal="center" vertical="center"/>
    </xf>
    <xf numFmtId="166" fontId="21" fillId="5" borderId="86" xfId="5" applyNumberFormat="1" applyFont="1" applyFill="1" applyBorder="1" applyAlignment="1">
      <alignment horizontal="center" vertical="center"/>
    </xf>
    <xf numFmtId="0" fontId="7" fillId="0" borderId="8" xfId="4" applyBorder="1" applyAlignment="1">
      <alignment horizontal="left"/>
    </xf>
    <xf numFmtId="0" fontId="19" fillId="0" borderId="89" xfId="4" applyFont="1" applyBorder="1"/>
    <xf numFmtId="0" fontId="19" fillId="2" borderId="9" xfId="4" applyFont="1" applyFill="1" applyBorder="1"/>
    <xf numFmtId="2" fontId="20" fillId="0" borderId="9" xfId="4" applyNumberFormat="1" applyFont="1" applyBorder="1"/>
    <xf numFmtId="165" fontId="20" fillId="0" borderId="9" xfId="4" applyNumberFormat="1" applyFont="1" applyBorder="1"/>
    <xf numFmtId="0" fontId="19" fillId="0" borderId="9" xfId="4" applyFont="1" applyBorder="1"/>
    <xf numFmtId="165" fontId="20" fillId="0" borderId="10" xfId="4" applyNumberFormat="1" applyFont="1" applyBorder="1"/>
    <xf numFmtId="0" fontId="7" fillId="0" borderId="26" xfId="4" applyBorder="1" applyAlignment="1">
      <alignment horizontal="left"/>
    </xf>
    <xf numFmtId="0" fontId="19" fillId="0" borderId="1" xfId="4" applyFont="1" applyBorder="1"/>
    <xf numFmtId="2" fontId="20" fillId="0" borderId="1" xfId="4" applyNumberFormat="1" applyFont="1" applyBorder="1"/>
    <xf numFmtId="165" fontId="20" fillId="0" borderId="1" xfId="4" applyNumberFormat="1" applyFont="1" applyBorder="1"/>
    <xf numFmtId="165" fontId="20" fillId="0" borderId="90" xfId="4" applyNumberFormat="1" applyFont="1" applyBorder="1"/>
    <xf numFmtId="0" fontId="23" fillId="0" borderId="66" xfId="4" applyFont="1" applyBorder="1"/>
    <xf numFmtId="165" fontId="20" fillId="0" borderId="23" xfId="4" applyNumberFormat="1" applyFont="1" applyBorder="1"/>
    <xf numFmtId="0" fontId="7" fillId="0" borderId="93" xfId="4" applyBorder="1"/>
    <xf numFmtId="165" fontId="20" fillId="0" borderId="94" xfId="4" applyNumberFormat="1" applyFont="1" applyBorder="1"/>
    <xf numFmtId="0" fontId="7" fillId="5" borderId="0" xfId="4" applyFill="1" applyAlignment="1">
      <alignment vertical="center"/>
    </xf>
    <xf numFmtId="9" fontId="21" fillId="5" borderId="1" xfId="3" applyFont="1" applyFill="1" applyBorder="1" applyAlignment="1">
      <alignment horizontal="center" vertical="center"/>
    </xf>
    <xf numFmtId="0" fontId="3" fillId="6" borderId="95" xfId="5" applyFill="1" applyBorder="1" applyAlignment="1">
      <alignment horizontal="center" vertical="center"/>
    </xf>
    <xf numFmtId="0" fontId="3" fillId="6" borderId="96" xfId="5" applyFill="1" applyBorder="1" applyAlignment="1">
      <alignment horizontal="center" vertical="center"/>
    </xf>
    <xf numFmtId="9" fontId="21" fillId="5" borderId="96" xfId="3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0" xfId="2" applyFont="1" applyAlignment="1">
      <alignment horizontal="center"/>
    </xf>
    <xf numFmtId="0" fontId="3" fillId="6" borderId="31" xfId="5" applyFill="1" applyBorder="1" applyAlignment="1">
      <alignment vertical="center" wrapText="1"/>
    </xf>
    <xf numFmtId="0" fontId="3" fillId="6" borderId="32" xfId="5" applyFill="1" applyBorder="1" applyAlignment="1">
      <alignment vertical="center" wrapText="1"/>
    </xf>
    <xf numFmtId="0" fontId="18" fillId="6" borderId="97" xfId="5" applyFont="1" applyFill="1" applyBorder="1" applyAlignment="1">
      <alignment vertical="center" wrapText="1"/>
    </xf>
    <xf numFmtId="0" fontId="18" fillId="6" borderId="98" xfId="5" applyFont="1" applyFill="1" applyBorder="1" applyAlignment="1">
      <alignment vertical="center" wrapText="1"/>
    </xf>
    <xf numFmtId="0" fontId="3" fillId="6" borderId="73" xfId="5" applyFill="1" applyBorder="1" applyAlignment="1">
      <alignment horizontal="center" vertical="center"/>
    </xf>
    <xf numFmtId="0" fontId="3" fillId="6" borderId="80" xfId="5" applyFill="1" applyBorder="1" applyAlignment="1">
      <alignment horizontal="center" vertical="center"/>
    </xf>
    <xf numFmtId="0" fontId="3" fillId="6" borderId="85" xfId="5" applyFill="1" applyBorder="1" applyAlignment="1">
      <alignment horizontal="center" vertical="center"/>
    </xf>
    <xf numFmtId="0" fontId="18" fillId="6" borderId="75" xfId="5" applyFont="1" applyFill="1" applyBorder="1" applyAlignment="1">
      <alignment vertical="center" wrapText="1"/>
    </xf>
    <xf numFmtId="0" fontId="18" fillId="6" borderId="76" xfId="5" applyFont="1" applyFill="1" applyBorder="1" applyAlignment="1">
      <alignment vertical="center" wrapText="1"/>
    </xf>
    <xf numFmtId="0" fontId="18" fillId="6" borderId="81" xfId="5" applyFont="1" applyFill="1" applyBorder="1" applyAlignment="1">
      <alignment vertical="center" wrapText="1"/>
    </xf>
    <xf numFmtId="0" fontId="18" fillId="6" borderId="82" xfId="5" applyFont="1" applyFill="1" applyBorder="1" applyAlignment="1">
      <alignment vertical="center" wrapText="1"/>
    </xf>
    <xf numFmtId="0" fontId="18" fillId="6" borderId="83" xfId="5" applyFont="1" applyFill="1" applyBorder="1" applyAlignment="1">
      <alignment vertical="center" wrapText="1"/>
    </xf>
    <xf numFmtId="0" fontId="18" fillId="6" borderId="84" xfId="5" applyFont="1" applyFill="1" applyBorder="1" applyAlignment="1">
      <alignment vertical="center" wrapText="1"/>
    </xf>
    <xf numFmtId="0" fontId="18" fillId="6" borderId="87" xfId="5" applyFont="1" applyFill="1" applyBorder="1" applyAlignment="1">
      <alignment vertical="center" wrapText="1"/>
    </xf>
    <xf numFmtId="0" fontId="18" fillId="6" borderId="88" xfId="5" applyFont="1" applyFill="1" applyBorder="1" applyAlignment="1">
      <alignment vertical="center" wrapText="1"/>
    </xf>
    <xf numFmtId="0" fontId="18" fillId="6" borderId="91" xfId="5" applyFont="1" applyFill="1" applyBorder="1" applyAlignment="1">
      <alignment vertical="center" wrapText="1"/>
    </xf>
    <xf numFmtId="0" fontId="18" fillId="6" borderId="92" xfId="5" applyFont="1" applyFill="1" applyBorder="1" applyAlignment="1">
      <alignment vertical="center" wrapText="1"/>
    </xf>
    <xf numFmtId="0" fontId="14" fillId="9" borderId="58" xfId="4" applyFont="1" applyFill="1" applyBorder="1" applyAlignment="1">
      <alignment horizontal="center" vertical="center" wrapText="1"/>
    </xf>
    <xf numFmtId="0" fontId="14" fillId="9" borderId="78" xfId="4" applyFont="1" applyFill="1" applyBorder="1" applyAlignment="1">
      <alignment horizontal="center" vertical="center" wrapText="1"/>
    </xf>
    <xf numFmtId="0" fontId="14" fillId="9" borderId="23" xfId="4" applyFont="1" applyFill="1" applyBorder="1" applyAlignment="1">
      <alignment horizontal="center" vertical="center" wrapText="1"/>
    </xf>
    <xf numFmtId="0" fontId="24" fillId="9" borderId="58" xfId="4" applyFont="1" applyFill="1" applyBorder="1" applyAlignment="1">
      <alignment horizontal="center" vertical="center" wrapText="1"/>
    </xf>
    <xf numFmtId="0" fontId="24" fillId="9" borderId="78" xfId="4" applyFont="1" applyFill="1" applyBorder="1" applyAlignment="1">
      <alignment horizontal="center" vertical="center" wrapText="1"/>
    </xf>
    <xf numFmtId="0" fontId="24" fillId="9" borderId="23" xfId="4" applyFont="1" applyFill="1" applyBorder="1" applyAlignment="1">
      <alignment horizontal="center" vertical="center" wrapText="1"/>
    </xf>
    <xf numFmtId="0" fontId="23" fillId="9" borderId="58" xfId="4" applyFont="1" applyFill="1" applyBorder="1" applyAlignment="1">
      <alignment horizontal="center" vertical="center" wrapText="1"/>
    </xf>
    <xf numFmtId="0" fontId="23" fillId="9" borderId="78" xfId="4" applyFont="1" applyFill="1" applyBorder="1" applyAlignment="1">
      <alignment horizontal="center" vertical="center" wrapText="1"/>
    </xf>
    <xf numFmtId="0" fontId="23" fillId="9" borderId="23" xfId="4" applyFont="1" applyFill="1" applyBorder="1" applyAlignment="1">
      <alignment horizontal="center" vertical="center" wrapText="1"/>
    </xf>
    <xf numFmtId="0" fontId="23" fillId="9" borderId="59" xfId="4" applyFont="1" applyFill="1" applyBorder="1" applyAlignment="1">
      <alignment horizontal="center" vertical="center" wrapText="1"/>
    </xf>
    <xf numFmtId="0" fontId="23" fillId="9" borderId="79" xfId="4" applyFont="1" applyFill="1" applyBorder="1" applyAlignment="1">
      <alignment horizontal="center" vertical="center" wrapText="1"/>
    </xf>
    <xf numFmtId="0" fontId="23" fillId="9" borderId="61" xfId="4" applyFont="1" applyFill="1" applyBorder="1" applyAlignment="1">
      <alignment horizontal="center" vertical="center" wrapText="1"/>
    </xf>
    <xf numFmtId="0" fontId="3" fillId="6" borderId="51" xfId="5" applyFill="1" applyBorder="1" applyAlignment="1">
      <alignment vertical="center" wrapText="1"/>
    </xf>
    <xf numFmtId="0" fontId="3" fillId="6" borderId="52" xfId="5" applyFill="1" applyBorder="1" applyAlignment="1">
      <alignment vertical="center" wrapText="1"/>
    </xf>
    <xf numFmtId="0" fontId="14" fillId="9" borderId="57" xfId="4" applyFont="1" applyFill="1" applyBorder="1" applyAlignment="1">
      <alignment horizontal="center" vertical="center" wrapText="1"/>
    </xf>
    <xf numFmtId="0" fontId="14" fillId="9" borderId="77" xfId="4" applyFont="1" applyFill="1" applyBorder="1" applyAlignment="1">
      <alignment horizontal="center" vertical="center" wrapText="1"/>
    </xf>
    <xf numFmtId="0" fontId="14" fillId="9" borderId="60" xfId="4" applyFont="1" applyFill="1" applyBorder="1" applyAlignment="1">
      <alignment horizontal="center" vertical="center" wrapText="1"/>
    </xf>
    <xf numFmtId="0" fontId="3" fillId="6" borderId="69" xfId="5" applyFill="1" applyBorder="1" applyAlignment="1">
      <alignment vertical="center" wrapText="1"/>
    </xf>
    <xf numFmtId="0" fontId="3" fillId="6" borderId="70" xfId="5" applyFill="1" applyBorder="1" applyAlignment="1">
      <alignment vertical="center" wrapText="1"/>
    </xf>
    <xf numFmtId="0" fontId="16" fillId="6" borderId="37" xfId="5" applyFont="1" applyFill="1" applyBorder="1" applyAlignment="1">
      <alignment vertical="center"/>
    </xf>
    <xf numFmtId="0" fontId="16" fillId="6" borderId="38" xfId="5" applyFont="1" applyFill="1" applyBorder="1" applyAlignment="1">
      <alignment vertical="center"/>
    </xf>
    <xf numFmtId="0" fontId="16" fillId="6" borderId="39" xfId="5" applyFont="1" applyFill="1" applyBorder="1" applyAlignment="1">
      <alignment vertical="center"/>
    </xf>
    <xf numFmtId="0" fontId="5" fillId="6" borderId="72" xfId="5" applyFont="1" applyFill="1" applyBorder="1" applyAlignment="1">
      <alignment horizontal="center" vertical="center"/>
    </xf>
    <xf numFmtId="0" fontId="5" fillId="6" borderId="40" xfId="5" applyFont="1" applyFill="1" applyBorder="1" applyAlignment="1">
      <alignment horizontal="center" vertical="center"/>
    </xf>
    <xf numFmtId="0" fontId="14" fillId="7" borderId="59" xfId="4" applyFont="1" applyFill="1" applyBorder="1" applyAlignment="1">
      <alignment horizontal="center" vertical="center" wrapText="1"/>
    </xf>
    <xf numFmtId="0" fontId="14" fillId="7" borderId="61" xfId="4" applyFont="1" applyFill="1" applyBorder="1" applyAlignment="1">
      <alignment horizontal="center" vertical="center" wrapText="1"/>
    </xf>
    <xf numFmtId="0" fontId="3" fillId="6" borderId="55" xfId="5" applyFill="1" applyBorder="1" applyAlignment="1">
      <alignment vertical="center" wrapText="1"/>
    </xf>
    <xf numFmtId="0" fontId="3" fillId="6" borderId="56" xfId="5" applyFill="1" applyBorder="1" applyAlignment="1">
      <alignment vertical="center" wrapText="1"/>
    </xf>
    <xf numFmtId="0" fontId="5" fillId="6" borderId="48" xfId="5" applyFont="1" applyFill="1" applyBorder="1" applyAlignment="1">
      <alignment horizontal="center" vertical="center"/>
    </xf>
    <xf numFmtId="0" fontId="5" fillId="6" borderId="49" xfId="5" applyFont="1" applyFill="1" applyBorder="1" applyAlignment="1">
      <alignment horizontal="center" vertical="center"/>
    </xf>
    <xf numFmtId="0" fontId="5" fillId="6" borderId="18" xfId="5" applyFont="1" applyFill="1" applyBorder="1" applyAlignment="1">
      <alignment horizontal="center" vertical="center"/>
    </xf>
    <xf numFmtId="0" fontId="14" fillId="7" borderId="57" xfId="4" applyFont="1" applyFill="1" applyBorder="1" applyAlignment="1">
      <alignment horizontal="center" vertical="center" wrapText="1"/>
    </xf>
    <xf numFmtId="0" fontId="14" fillId="7" borderId="60" xfId="4" applyFont="1" applyFill="1" applyBorder="1" applyAlignment="1">
      <alignment horizontal="center" vertical="center" wrapText="1"/>
    </xf>
    <xf numFmtId="0" fontId="14" fillId="7" borderId="58" xfId="4" applyFont="1" applyFill="1" applyBorder="1" applyAlignment="1">
      <alignment horizontal="center" vertical="center" wrapText="1"/>
    </xf>
    <xf numFmtId="0" fontId="14" fillId="7" borderId="23" xfId="4" applyFont="1" applyFill="1" applyBorder="1" applyAlignment="1">
      <alignment horizontal="center" vertical="center" wrapText="1"/>
    </xf>
    <xf numFmtId="0" fontId="3" fillId="6" borderId="28" xfId="5" applyFill="1" applyBorder="1" applyAlignment="1">
      <alignment vertical="center" wrapText="1"/>
    </xf>
    <xf numFmtId="0" fontId="3" fillId="6" borderId="29" xfId="5" applyFill="1" applyBorder="1" applyAlignment="1">
      <alignment vertical="center" wrapText="1"/>
    </xf>
    <xf numFmtId="0" fontId="3" fillId="6" borderId="35" xfId="5" applyFill="1" applyBorder="1" applyAlignment="1">
      <alignment vertical="center" wrapText="1"/>
    </xf>
    <xf numFmtId="0" fontId="3" fillId="6" borderId="36" xfId="5" applyFill="1" applyBorder="1" applyAlignment="1">
      <alignment vertical="center" wrapText="1"/>
    </xf>
    <xf numFmtId="0" fontId="18" fillId="6" borderId="16" xfId="5" applyFont="1" applyFill="1" applyBorder="1" applyAlignment="1">
      <alignment horizontal="left" vertical="center" wrapText="1"/>
    </xf>
    <xf numFmtId="0" fontId="18" fillId="6" borderId="17" xfId="5" applyFont="1" applyFill="1" applyBorder="1" applyAlignment="1">
      <alignment horizontal="left" vertical="center" wrapText="1"/>
    </xf>
    <xf numFmtId="0" fontId="18" fillId="6" borderId="40" xfId="5" applyFont="1" applyFill="1" applyBorder="1" applyAlignment="1">
      <alignment horizontal="left" vertical="center" wrapText="1"/>
    </xf>
    <xf numFmtId="0" fontId="5" fillId="6" borderId="46" xfId="5" applyFont="1" applyFill="1" applyBorder="1" applyAlignment="1">
      <alignment horizontal="center" vertical="center"/>
    </xf>
    <xf numFmtId="0" fontId="5" fillId="6" borderId="47" xfId="5" applyFont="1" applyFill="1" applyBorder="1" applyAlignment="1">
      <alignment horizontal="center" vertical="center"/>
    </xf>
    <xf numFmtId="0" fontId="14" fillId="7" borderId="8" xfId="4" applyFont="1" applyFill="1" applyBorder="1" applyAlignment="1">
      <alignment horizontal="center" vertical="center" wrapText="1"/>
    </xf>
    <xf numFmtId="0" fontId="14" fillId="7" borderId="13" xfId="4" applyFont="1" applyFill="1" applyBorder="1" applyAlignment="1">
      <alignment horizontal="center" vertical="center" wrapText="1"/>
    </xf>
    <xf numFmtId="0" fontId="14" fillId="7" borderId="9" xfId="4" applyFont="1" applyFill="1" applyBorder="1" applyAlignment="1">
      <alignment horizontal="center" vertical="center" wrapText="1"/>
    </xf>
    <xf numFmtId="0" fontId="14" fillId="7" borderId="14" xfId="4" applyFont="1" applyFill="1" applyBorder="1" applyAlignment="1">
      <alignment horizontal="center" vertical="center" wrapText="1"/>
    </xf>
    <xf numFmtId="0" fontId="14" fillId="7" borderId="10" xfId="4" applyFont="1" applyFill="1" applyBorder="1" applyAlignment="1">
      <alignment horizontal="center" vertical="center" wrapText="1"/>
    </xf>
    <xf numFmtId="0" fontId="14" fillId="7" borderId="15" xfId="4" applyFont="1" applyFill="1" applyBorder="1" applyAlignment="1">
      <alignment horizontal="center" vertical="center" wrapText="1"/>
    </xf>
    <xf numFmtId="0" fontId="5" fillId="6" borderId="24" xfId="5" applyFont="1" applyFill="1" applyBorder="1" applyAlignment="1">
      <alignment horizontal="center" vertical="center"/>
    </xf>
    <xf numFmtId="0" fontId="5" fillId="6" borderId="25" xfId="5" applyFont="1" applyFill="1" applyBorder="1" applyAlignment="1">
      <alignment horizontal="center" vertical="center"/>
    </xf>
    <xf numFmtId="0" fontId="27" fillId="0" borderId="0" xfId="7"/>
    <xf numFmtId="0" fontId="28" fillId="0" borderId="0" xfId="7" applyFont="1" applyAlignment="1">
      <alignment horizontal="center" vertical="center"/>
    </xf>
    <xf numFmtId="0" fontId="28" fillId="0" borderId="0" xfId="7" applyFont="1" applyAlignment="1">
      <alignment horizontal="center" vertical="center"/>
    </xf>
    <xf numFmtId="0" fontId="28" fillId="0" borderId="99" xfId="7" applyFont="1" applyBorder="1" applyAlignment="1">
      <alignment horizontal="center" vertical="center"/>
    </xf>
    <xf numFmtId="0" fontId="29" fillId="0" borderId="1" xfId="7" applyFont="1" applyBorder="1" applyAlignment="1">
      <alignment horizontal="center" vertical="center" wrapText="1"/>
    </xf>
    <xf numFmtId="0" fontId="30" fillId="0" borderId="1" xfId="7" applyFont="1" applyBorder="1" applyAlignment="1">
      <alignment horizontal="center" vertical="center" wrapText="1"/>
    </xf>
    <xf numFmtId="0" fontId="31" fillId="0" borderId="1" xfId="7" applyFont="1" applyBorder="1" applyAlignment="1">
      <alignment horizontal="center" vertical="center" wrapText="1"/>
    </xf>
    <xf numFmtId="0" fontId="27" fillId="0" borderId="1" xfId="7" applyBorder="1" applyAlignment="1">
      <alignment horizontal="center"/>
    </xf>
    <xf numFmtId="0" fontId="33" fillId="0" borderId="1" xfId="7" applyFont="1" applyBorder="1" applyAlignment="1">
      <alignment vertical="center" wrapText="1"/>
    </xf>
    <xf numFmtId="0" fontId="27" fillId="0" borderId="1" xfId="7" applyBorder="1"/>
    <xf numFmtId="0" fontId="34" fillId="0" borderId="1" xfId="7" applyFont="1" applyBorder="1" applyAlignment="1">
      <alignment horizontal="right" vertical="center" wrapText="1"/>
    </xf>
    <xf numFmtId="166" fontId="35" fillId="0" borderId="1" xfId="7" applyNumberFormat="1" applyFont="1" applyBorder="1" applyAlignment="1">
      <alignment horizontal="right" vertical="center"/>
    </xf>
    <xf numFmtId="1" fontId="36" fillId="10" borderId="1" xfId="7" applyNumberFormat="1" applyFont="1" applyFill="1" applyBorder="1" applyAlignment="1">
      <alignment horizontal="center" vertical="center"/>
    </xf>
    <xf numFmtId="165" fontId="27" fillId="4" borderId="1" xfId="7" applyNumberFormat="1" applyFill="1" applyBorder="1"/>
    <xf numFmtId="166" fontId="27" fillId="0" borderId="1" xfId="7" applyNumberFormat="1" applyBorder="1"/>
    <xf numFmtId="0" fontId="3" fillId="0" borderId="1" xfId="2" applyBorder="1" applyAlignment="1" applyProtection="1">
      <alignment vertical="center"/>
      <protection locked="0"/>
    </xf>
    <xf numFmtId="1" fontId="27" fillId="2" borderId="1" xfId="7" applyNumberFormat="1" applyFill="1" applyBorder="1" applyAlignment="1">
      <alignment horizontal="center"/>
    </xf>
    <xf numFmtId="165" fontId="2" fillId="0" borderId="0" xfId="7" applyNumberFormat="1" applyFont="1"/>
  </cellXfs>
  <cellStyles count="8">
    <cellStyle name="Normální" xfId="0" builtinId="0"/>
    <cellStyle name="normální 2" xfId="2" xr:uid="{C0E87C3E-9CEC-43DA-8377-9E438CBADC45}"/>
    <cellStyle name="Normální 3" xfId="4" xr:uid="{4A835923-FD44-4CA6-A748-16A6D3E22174}"/>
    <cellStyle name="Normální 4" xfId="7" xr:uid="{D2DB9B04-5875-401F-B2C1-1FDF6F55230D}"/>
    <cellStyle name="normální_Bilance VOC Příloha 3 - verze1" xfId="5" xr:uid="{09A36444-545B-465A-B295-1CD15970A130}"/>
    <cellStyle name="normální_List1" xfId="6" xr:uid="{2FDD498B-5290-4C02-A8AC-FC9618BC9D8A}"/>
    <cellStyle name="Procenta" xfId="1" builtinId="5"/>
    <cellStyle name="Procenta 2" xfId="3" xr:uid="{12F1F870-FDC8-406A-8A1B-F0636E72F3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149325</xdr:colOff>
      <xdr:row>41</xdr:row>
      <xdr:rowOff>143133</xdr:rowOff>
    </xdr:from>
    <xdr:to>
      <xdr:col>4</xdr:col>
      <xdr:colOff>2328332</xdr:colOff>
      <xdr:row>112</xdr:row>
      <xdr:rowOff>71282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FEC3B438-2B7E-4B14-BDED-656BAADBA4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9325" y="8899783"/>
          <a:ext cx="8370257" cy="11205749"/>
        </a:xfrm>
        <a:prstGeom prst="rect">
          <a:avLst/>
        </a:prstGeom>
      </xdr:spPr>
    </xdr:pic>
    <xdr:clientData/>
  </xdr:twoCellAnchor>
  <xdr:twoCellAnchor>
    <xdr:from>
      <xdr:col>4</xdr:col>
      <xdr:colOff>1622778</xdr:colOff>
      <xdr:row>11</xdr:row>
      <xdr:rowOff>63500</xdr:rowOff>
    </xdr:from>
    <xdr:to>
      <xdr:col>11</xdr:col>
      <xdr:colOff>818444</xdr:colOff>
      <xdr:row>13</xdr:row>
      <xdr:rowOff>77612</xdr:rowOff>
    </xdr:to>
    <xdr:sp macro="" textlink="">
      <xdr:nvSpPr>
        <xdr:cNvPr id="3" name="Volný tvar: obrazec 2">
          <a:extLst>
            <a:ext uri="{FF2B5EF4-FFF2-40B4-BE49-F238E27FC236}">
              <a16:creationId xmlns:a16="http://schemas.microsoft.com/office/drawing/2014/main" id="{94403213-EDF6-464C-817B-B329B575FF6C}"/>
            </a:ext>
          </a:extLst>
        </xdr:cNvPr>
        <xdr:cNvSpPr/>
      </xdr:nvSpPr>
      <xdr:spPr>
        <a:xfrm>
          <a:off x="7814028" y="2514600"/>
          <a:ext cx="6695016" cy="344312"/>
        </a:xfrm>
        <a:custGeom>
          <a:avLst/>
          <a:gdLst>
            <a:gd name="connsiteX0" fmla="*/ 6187722 w 6187722"/>
            <a:gd name="connsiteY0" fmla="*/ 0 h 423333"/>
            <a:gd name="connsiteX1" fmla="*/ 6187722 w 6187722"/>
            <a:gd name="connsiteY1" fmla="*/ 338667 h 423333"/>
            <a:gd name="connsiteX2" fmla="*/ 0 w 6187722"/>
            <a:gd name="connsiteY2" fmla="*/ 338667 h 423333"/>
            <a:gd name="connsiteX3" fmla="*/ 0 w 6187722"/>
            <a:gd name="connsiteY3" fmla="*/ 423333 h 423333"/>
            <a:gd name="connsiteX0" fmla="*/ 6187722 w 6187722"/>
            <a:gd name="connsiteY0" fmla="*/ 0 h 338667"/>
            <a:gd name="connsiteX1" fmla="*/ 6187722 w 6187722"/>
            <a:gd name="connsiteY1" fmla="*/ 338667 h 338667"/>
            <a:gd name="connsiteX2" fmla="*/ 0 w 6187722"/>
            <a:gd name="connsiteY2" fmla="*/ 338667 h 3386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187722" h="338667">
              <a:moveTo>
                <a:pt x="6187722" y="0"/>
              </a:moveTo>
              <a:lnTo>
                <a:pt x="6187722" y="338667"/>
              </a:lnTo>
              <a:lnTo>
                <a:pt x="0" y="338667"/>
              </a:lnTo>
            </a:path>
          </a:pathLst>
        </a:custGeom>
        <a:noFill/>
        <a:ln w="38100"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 kern="1200"/>
        </a:p>
      </xdr:txBody>
    </xdr:sp>
    <xdr:clientData/>
  </xdr:twoCellAnchor>
  <xdr:twoCellAnchor>
    <xdr:from>
      <xdr:col>4</xdr:col>
      <xdr:colOff>1622778</xdr:colOff>
      <xdr:row>11</xdr:row>
      <xdr:rowOff>148168</xdr:rowOff>
    </xdr:from>
    <xdr:to>
      <xdr:col>12</xdr:col>
      <xdr:colOff>938389</xdr:colOff>
      <xdr:row>28</xdr:row>
      <xdr:rowOff>91724</xdr:rowOff>
    </xdr:to>
    <xdr:sp macro="" textlink="">
      <xdr:nvSpPr>
        <xdr:cNvPr id="4" name="Volný tvar: obrazec 3">
          <a:extLst>
            <a:ext uri="{FF2B5EF4-FFF2-40B4-BE49-F238E27FC236}">
              <a16:creationId xmlns:a16="http://schemas.microsoft.com/office/drawing/2014/main" id="{EF40A8F6-43CA-4617-BAF8-C998B7C67852}"/>
            </a:ext>
          </a:extLst>
        </xdr:cNvPr>
        <xdr:cNvSpPr/>
      </xdr:nvSpPr>
      <xdr:spPr>
        <a:xfrm>
          <a:off x="7814028" y="2599268"/>
          <a:ext cx="7850011" cy="3391606"/>
        </a:xfrm>
        <a:custGeom>
          <a:avLst/>
          <a:gdLst>
            <a:gd name="connsiteX0" fmla="*/ 6187722 w 6187722"/>
            <a:gd name="connsiteY0" fmla="*/ 0 h 423333"/>
            <a:gd name="connsiteX1" fmla="*/ 6187722 w 6187722"/>
            <a:gd name="connsiteY1" fmla="*/ 338667 h 423333"/>
            <a:gd name="connsiteX2" fmla="*/ 0 w 6187722"/>
            <a:gd name="connsiteY2" fmla="*/ 338667 h 423333"/>
            <a:gd name="connsiteX3" fmla="*/ 0 w 6187722"/>
            <a:gd name="connsiteY3" fmla="*/ 423333 h 423333"/>
            <a:gd name="connsiteX0" fmla="*/ 6187722 w 6187722"/>
            <a:gd name="connsiteY0" fmla="*/ 0 h 338667"/>
            <a:gd name="connsiteX1" fmla="*/ 6187722 w 6187722"/>
            <a:gd name="connsiteY1" fmla="*/ 338667 h 338667"/>
            <a:gd name="connsiteX2" fmla="*/ 0 w 6187722"/>
            <a:gd name="connsiteY2" fmla="*/ 338667 h 3386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187722" h="338667">
              <a:moveTo>
                <a:pt x="6187722" y="0"/>
              </a:moveTo>
              <a:lnTo>
                <a:pt x="6187722" y="338667"/>
              </a:lnTo>
              <a:lnTo>
                <a:pt x="0" y="338667"/>
              </a:lnTo>
            </a:path>
          </a:pathLst>
        </a:custGeom>
        <a:noFill/>
        <a:ln w="38100"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 kern="1200"/>
        </a:p>
      </xdr:txBody>
    </xdr:sp>
    <xdr:clientData/>
  </xdr:twoCellAnchor>
  <xdr:twoCellAnchor>
    <xdr:from>
      <xdr:col>4</xdr:col>
      <xdr:colOff>1707445</xdr:colOff>
      <xdr:row>20</xdr:row>
      <xdr:rowOff>204609</xdr:rowOff>
    </xdr:from>
    <xdr:to>
      <xdr:col>11</xdr:col>
      <xdr:colOff>903111</xdr:colOff>
      <xdr:row>21</xdr:row>
      <xdr:rowOff>137442</xdr:rowOff>
    </xdr:to>
    <xdr:sp macro="" textlink="">
      <xdr:nvSpPr>
        <xdr:cNvPr id="5" name="Volný tvar: obrazec 4">
          <a:extLst>
            <a:ext uri="{FF2B5EF4-FFF2-40B4-BE49-F238E27FC236}">
              <a16:creationId xmlns:a16="http://schemas.microsoft.com/office/drawing/2014/main" id="{1ADD43A4-0F19-462E-9274-2D99CDED0EE9}"/>
            </a:ext>
          </a:extLst>
        </xdr:cNvPr>
        <xdr:cNvSpPr/>
      </xdr:nvSpPr>
      <xdr:spPr>
        <a:xfrm>
          <a:off x="7898695" y="4541659"/>
          <a:ext cx="6695016" cy="136033"/>
        </a:xfrm>
        <a:custGeom>
          <a:avLst/>
          <a:gdLst>
            <a:gd name="connsiteX0" fmla="*/ 6187722 w 6187722"/>
            <a:gd name="connsiteY0" fmla="*/ 0 h 423333"/>
            <a:gd name="connsiteX1" fmla="*/ 6187722 w 6187722"/>
            <a:gd name="connsiteY1" fmla="*/ 338667 h 423333"/>
            <a:gd name="connsiteX2" fmla="*/ 0 w 6187722"/>
            <a:gd name="connsiteY2" fmla="*/ 338667 h 423333"/>
            <a:gd name="connsiteX3" fmla="*/ 0 w 6187722"/>
            <a:gd name="connsiteY3" fmla="*/ 423333 h 423333"/>
            <a:gd name="connsiteX0" fmla="*/ 6187722 w 6187722"/>
            <a:gd name="connsiteY0" fmla="*/ 0 h 338667"/>
            <a:gd name="connsiteX1" fmla="*/ 6187722 w 6187722"/>
            <a:gd name="connsiteY1" fmla="*/ 338667 h 338667"/>
            <a:gd name="connsiteX2" fmla="*/ 0 w 6187722"/>
            <a:gd name="connsiteY2" fmla="*/ 338667 h 338667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</a:cxnLst>
          <a:rect l="l" t="t" r="r" b="b"/>
          <a:pathLst>
            <a:path w="6187722" h="338667">
              <a:moveTo>
                <a:pt x="6187722" y="0"/>
              </a:moveTo>
              <a:lnTo>
                <a:pt x="6187722" y="338667"/>
              </a:lnTo>
              <a:lnTo>
                <a:pt x="0" y="338667"/>
              </a:lnTo>
            </a:path>
          </a:pathLst>
        </a:custGeom>
        <a:noFill/>
        <a:ln w="38100"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 kern="1200"/>
        </a:p>
      </xdr:txBody>
    </xdr:sp>
    <xdr:clientData/>
  </xdr:twoCellAnchor>
  <xdr:twoCellAnchor>
    <xdr:from>
      <xdr:col>10</xdr:col>
      <xdr:colOff>656167</xdr:colOff>
      <xdr:row>29</xdr:row>
      <xdr:rowOff>98779</xdr:rowOff>
    </xdr:from>
    <xdr:to>
      <xdr:col>12</xdr:col>
      <xdr:colOff>515055</xdr:colOff>
      <xdr:row>31</xdr:row>
      <xdr:rowOff>77612</xdr:rowOff>
    </xdr:to>
    <xdr:sp macro="" textlink="">
      <xdr:nvSpPr>
        <xdr:cNvPr id="6" name="Volný tvar: obrazec 5">
          <a:extLst>
            <a:ext uri="{FF2B5EF4-FFF2-40B4-BE49-F238E27FC236}">
              <a16:creationId xmlns:a16="http://schemas.microsoft.com/office/drawing/2014/main" id="{3BFEC8F1-9587-4685-84DC-D4B8BD0EF819}"/>
            </a:ext>
          </a:extLst>
        </xdr:cNvPr>
        <xdr:cNvSpPr/>
      </xdr:nvSpPr>
      <xdr:spPr>
        <a:xfrm>
          <a:off x="13457767" y="6194779"/>
          <a:ext cx="1782938" cy="410633"/>
        </a:xfrm>
        <a:custGeom>
          <a:avLst/>
          <a:gdLst>
            <a:gd name="connsiteX0" fmla="*/ 0 w 1785055"/>
            <a:gd name="connsiteY0" fmla="*/ 352778 h 381000"/>
            <a:gd name="connsiteX1" fmla="*/ 0 w 1785055"/>
            <a:gd name="connsiteY1" fmla="*/ 0 h 381000"/>
            <a:gd name="connsiteX2" fmla="*/ 1785055 w 1785055"/>
            <a:gd name="connsiteY2" fmla="*/ 0 h 381000"/>
            <a:gd name="connsiteX3" fmla="*/ 1785055 w 1785055"/>
            <a:gd name="connsiteY3" fmla="*/ 381000 h 381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785055" h="381000">
              <a:moveTo>
                <a:pt x="0" y="352778"/>
              </a:moveTo>
              <a:lnTo>
                <a:pt x="0" y="0"/>
              </a:lnTo>
              <a:lnTo>
                <a:pt x="1785055" y="0"/>
              </a:lnTo>
              <a:lnTo>
                <a:pt x="1785055" y="381000"/>
              </a:lnTo>
            </a:path>
          </a:pathLst>
        </a:custGeom>
        <a:noFill/>
        <a:ln>
          <a:solidFill>
            <a:srgbClr val="FF000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 kern="1200"/>
        </a:p>
      </xdr:txBody>
    </xdr:sp>
    <xdr:clientData/>
  </xdr:twoCellAnchor>
  <xdr:twoCellAnchor>
    <xdr:from>
      <xdr:col>9</xdr:col>
      <xdr:colOff>550333</xdr:colOff>
      <xdr:row>35</xdr:row>
      <xdr:rowOff>254000</xdr:rowOff>
    </xdr:from>
    <xdr:to>
      <xdr:col>11</xdr:col>
      <xdr:colOff>705555</xdr:colOff>
      <xdr:row>36</xdr:row>
      <xdr:rowOff>119946</xdr:rowOff>
    </xdr:to>
    <xdr:sp macro="" textlink="">
      <xdr:nvSpPr>
        <xdr:cNvPr id="7" name="Volný tvar: obrazec 6">
          <a:extLst>
            <a:ext uri="{FF2B5EF4-FFF2-40B4-BE49-F238E27FC236}">
              <a16:creationId xmlns:a16="http://schemas.microsoft.com/office/drawing/2014/main" id="{A2BD8FE7-D51B-4DB5-899B-3E46711A77C5}"/>
            </a:ext>
          </a:extLst>
        </xdr:cNvPr>
        <xdr:cNvSpPr/>
      </xdr:nvSpPr>
      <xdr:spPr>
        <a:xfrm flipV="1">
          <a:off x="12335933" y="7696200"/>
          <a:ext cx="2060222" cy="183446"/>
        </a:xfrm>
        <a:custGeom>
          <a:avLst/>
          <a:gdLst>
            <a:gd name="connsiteX0" fmla="*/ 0 w 1785055"/>
            <a:gd name="connsiteY0" fmla="*/ 352778 h 381000"/>
            <a:gd name="connsiteX1" fmla="*/ 0 w 1785055"/>
            <a:gd name="connsiteY1" fmla="*/ 0 h 381000"/>
            <a:gd name="connsiteX2" fmla="*/ 1785055 w 1785055"/>
            <a:gd name="connsiteY2" fmla="*/ 0 h 381000"/>
            <a:gd name="connsiteX3" fmla="*/ 1785055 w 1785055"/>
            <a:gd name="connsiteY3" fmla="*/ 381000 h 38100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</a:cxnLst>
          <a:rect l="l" t="t" r="r" b="b"/>
          <a:pathLst>
            <a:path w="1785055" h="381000">
              <a:moveTo>
                <a:pt x="0" y="352778"/>
              </a:moveTo>
              <a:lnTo>
                <a:pt x="0" y="0"/>
              </a:lnTo>
              <a:lnTo>
                <a:pt x="1785055" y="0"/>
              </a:lnTo>
              <a:lnTo>
                <a:pt x="1785055" y="381000"/>
              </a:lnTo>
            </a:path>
          </a:pathLst>
        </a:cu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 kern="1200"/>
        </a:p>
      </xdr:txBody>
    </xdr:sp>
    <xdr:clientData/>
  </xdr:twoCellAnchor>
  <xdr:twoCellAnchor>
    <xdr:from>
      <xdr:col>4</xdr:col>
      <xdr:colOff>1552222</xdr:colOff>
      <xdr:row>16</xdr:row>
      <xdr:rowOff>105834</xdr:rowOff>
    </xdr:from>
    <xdr:to>
      <xdr:col>15</xdr:col>
      <xdr:colOff>529167</xdr:colOff>
      <xdr:row>40</xdr:row>
      <xdr:rowOff>7055</xdr:rowOff>
    </xdr:to>
    <xdr:sp macro="" textlink="">
      <xdr:nvSpPr>
        <xdr:cNvPr id="8" name="Volný tvar: obrazec 7">
          <a:extLst>
            <a:ext uri="{FF2B5EF4-FFF2-40B4-BE49-F238E27FC236}">
              <a16:creationId xmlns:a16="http://schemas.microsoft.com/office/drawing/2014/main" id="{5A8E2EC5-CA11-451F-93C1-1B4FD11E29F9}"/>
            </a:ext>
          </a:extLst>
        </xdr:cNvPr>
        <xdr:cNvSpPr/>
      </xdr:nvSpPr>
      <xdr:spPr>
        <a:xfrm>
          <a:off x="7743472" y="3649134"/>
          <a:ext cx="10006895" cy="4911371"/>
        </a:xfrm>
        <a:custGeom>
          <a:avLst/>
          <a:gdLst>
            <a:gd name="connsiteX0" fmla="*/ 10018889 w 10018889"/>
            <a:gd name="connsiteY0" fmla="*/ 4353277 h 4896555"/>
            <a:gd name="connsiteX1" fmla="*/ 10018889 w 10018889"/>
            <a:gd name="connsiteY1" fmla="*/ 4896555 h 4896555"/>
            <a:gd name="connsiteX2" fmla="*/ 1770944 w 10018889"/>
            <a:gd name="connsiteY2" fmla="*/ 4896555 h 4896555"/>
            <a:gd name="connsiteX3" fmla="*/ 1770944 w 10018889"/>
            <a:gd name="connsiteY3" fmla="*/ 0 h 4896555"/>
            <a:gd name="connsiteX4" fmla="*/ 0 w 10018889"/>
            <a:gd name="connsiteY4" fmla="*/ 0 h 4896555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</a:cxnLst>
          <a:rect l="l" t="t" r="r" b="b"/>
          <a:pathLst>
            <a:path w="10018889" h="4896555">
              <a:moveTo>
                <a:pt x="10018889" y="4353277"/>
              </a:moveTo>
              <a:lnTo>
                <a:pt x="10018889" y="4896555"/>
              </a:lnTo>
              <a:lnTo>
                <a:pt x="1770944" y="4896555"/>
              </a:lnTo>
              <a:lnTo>
                <a:pt x="1770944" y="0"/>
              </a:lnTo>
              <a:lnTo>
                <a:pt x="0" y="0"/>
              </a:lnTo>
            </a:path>
          </a:pathLst>
        </a:custGeom>
        <a:noFill/>
        <a:ln w="38100">
          <a:solidFill>
            <a:srgbClr val="FF0000"/>
          </a:solidFill>
          <a:headEnd type="none" w="med" len="med"/>
          <a:tailEnd type="triangle" w="med" len="med"/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cs-CZ" sz="1100" kern="1200"/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032748-FA56-4423-81D4-98CDAABA920A}">
  <sheetPr>
    <tabColor rgb="FF92D050"/>
  </sheetPr>
  <dimension ref="A1:I15"/>
  <sheetViews>
    <sheetView tabSelected="1" zoomScale="325" zoomScaleNormal="325" workbookViewId="0">
      <selection activeCell="G16" sqref="G16"/>
    </sheetView>
  </sheetViews>
  <sheetFormatPr defaultRowHeight="14.5" x14ac:dyDescent="0.35"/>
  <cols>
    <col min="4" max="4" width="12" customWidth="1"/>
    <col min="5" max="5" width="17.26953125" bestFit="1" customWidth="1"/>
  </cols>
  <sheetData>
    <row r="1" spans="1:9" x14ac:dyDescent="0.35">
      <c r="A1" s="7" t="s">
        <v>15</v>
      </c>
    </row>
    <row r="2" spans="1:9" x14ac:dyDescent="0.35">
      <c r="A2">
        <v>275</v>
      </c>
      <c r="B2" t="s">
        <v>0</v>
      </c>
      <c r="E2" s="7" t="s">
        <v>18</v>
      </c>
      <c r="F2" s="120" t="s">
        <v>20</v>
      </c>
      <c r="G2" s="120"/>
      <c r="H2" s="120"/>
    </row>
    <row r="3" spans="1:9" x14ac:dyDescent="0.35">
      <c r="A3" s="1">
        <v>0.9</v>
      </c>
      <c r="B3" t="s">
        <v>11</v>
      </c>
      <c r="E3" t="s">
        <v>5</v>
      </c>
      <c r="F3" s="4">
        <v>500</v>
      </c>
    </row>
    <row r="4" spans="1:9" x14ac:dyDescent="0.35">
      <c r="A4" s="2">
        <f>A2/A3</f>
        <v>305.55555555555554</v>
      </c>
      <c r="B4" t="s">
        <v>1</v>
      </c>
      <c r="E4" t="s">
        <v>5</v>
      </c>
      <c r="F4" s="5">
        <v>200</v>
      </c>
    </row>
    <row r="5" spans="1:9" x14ac:dyDescent="0.35">
      <c r="E5" t="s">
        <v>6</v>
      </c>
      <c r="F5">
        <v>500</v>
      </c>
      <c r="G5">
        <v>700</v>
      </c>
      <c r="H5" s="4">
        <f>SUM(F5:G5)</f>
        <v>1200</v>
      </c>
      <c r="I5" t="s">
        <v>9</v>
      </c>
    </row>
    <row r="6" spans="1:9" x14ac:dyDescent="0.35">
      <c r="E6" s="6" t="s">
        <v>7</v>
      </c>
      <c r="F6" s="4">
        <v>500</v>
      </c>
      <c r="G6" s="4">
        <v>700</v>
      </c>
      <c r="I6" t="s">
        <v>10</v>
      </c>
    </row>
    <row r="7" spans="1:9" x14ac:dyDescent="0.35">
      <c r="A7" s="7" t="s">
        <v>17</v>
      </c>
      <c r="E7" t="s">
        <v>6</v>
      </c>
      <c r="F7">
        <v>200</v>
      </c>
      <c r="G7">
        <v>200</v>
      </c>
      <c r="H7" s="4">
        <f>SUM(F7:G7)</f>
        <v>400</v>
      </c>
    </row>
    <row r="8" spans="1:9" x14ac:dyDescent="0.35">
      <c r="A8">
        <v>30</v>
      </c>
      <c r="B8" t="s">
        <v>2</v>
      </c>
      <c r="E8" s="6" t="s">
        <v>7</v>
      </c>
      <c r="F8" s="5">
        <v>200</v>
      </c>
      <c r="G8" s="5">
        <v>200</v>
      </c>
    </row>
    <row r="9" spans="1:9" x14ac:dyDescent="0.35">
      <c r="A9">
        <v>11.78</v>
      </c>
      <c r="B9" t="s">
        <v>3</v>
      </c>
      <c r="E9" t="s">
        <v>8</v>
      </c>
      <c r="F9" s="4">
        <v>500</v>
      </c>
      <c r="G9" s="5">
        <v>200</v>
      </c>
    </row>
    <row r="10" spans="1:9" x14ac:dyDescent="0.35">
      <c r="A10">
        <f>A8*0.85</f>
        <v>25.5</v>
      </c>
      <c r="B10" t="s">
        <v>4</v>
      </c>
    </row>
    <row r="11" spans="1:9" x14ac:dyDescent="0.35">
      <c r="A11" s="3">
        <f>A9*A10</f>
        <v>300.39</v>
      </c>
      <c r="B11" t="s">
        <v>1</v>
      </c>
      <c r="D11" s="7" t="s">
        <v>19</v>
      </c>
    </row>
    <row r="12" spans="1:9" x14ac:dyDescent="0.35">
      <c r="D12">
        <v>105000</v>
      </c>
      <c r="E12" t="s">
        <v>12</v>
      </c>
    </row>
    <row r="13" spans="1:9" x14ac:dyDescent="0.35">
      <c r="D13">
        <v>1500</v>
      </c>
      <c r="E13" t="s">
        <v>13</v>
      </c>
    </row>
    <row r="14" spans="1:9" x14ac:dyDescent="0.35">
      <c r="D14">
        <v>20</v>
      </c>
      <c r="E14" t="s">
        <v>16</v>
      </c>
    </row>
    <row r="15" spans="1:9" x14ac:dyDescent="0.35">
      <c r="D15" s="3">
        <f>D12*D13*D14/1000000000</f>
        <v>3.15</v>
      </c>
      <c r="E15" t="s">
        <v>14</v>
      </c>
    </row>
  </sheetData>
  <mergeCells count="1">
    <mergeCell ref="F2:H2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1C29B9-3D7A-4686-AE65-4C6D52FAADFF}">
  <sheetPr>
    <tabColor rgb="FF92D050"/>
    <pageSetUpPr fitToPage="1"/>
  </sheetPr>
  <dimension ref="A1:K8"/>
  <sheetViews>
    <sheetView zoomScale="250" zoomScaleNormal="250" workbookViewId="0">
      <selection activeCell="D12" sqref="D12"/>
    </sheetView>
  </sheetViews>
  <sheetFormatPr defaultColWidth="9.1796875" defaultRowHeight="12.5" x14ac:dyDescent="0.25"/>
  <cols>
    <col min="1" max="1" width="2.1796875" style="9" customWidth="1"/>
    <col min="2" max="2" width="17.81640625" style="9" customWidth="1"/>
    <col min="3" max="3" width="12.453125" style="9" customWidth="1"/>
    <col min="4" max="4" width="11.81640625" style="9" customWidth="1"/>
    <col min="5" max="5" width="9.1796875" style="9"/>
    <col min="6" max="6" width="10.54296875" style="9" customWidth="1"/>
    <col min="7" max="7" width="11" style="9" customWidth="1"/>
    <col min="8" max="16384" width="9.1796875" style="9"/>
  </cols>
  <sheetData>
    <row r="1" spans="1:11" ht="20" x14ac:dyDescent="0.4">
      <c r="A1" s="121" t="s">
        <v>21</v>
      </c>
      <c r="B1" s="121"/>
      <c r="C1" s="121"/>
      <c r="D1" s="121"/>
      <c r="E1" s="121"/>
      <c r="F1" s="121"/>
      <c r="G1" s="121"/>
      <c r="H1" s="121"/>
      <c r="I1" s="121"/>
      <c r="J1" s="121"/>
      <c r="K1" s="8"/>
    </row>
    <row r="2" spans="1:11" ht="13" customHeight="1" x14ac:dyDescent="0.3">
      <c r="B2" s="10" t="s">
        <v>22</v>
      </c>
    </row>
    <row r="3" spans="1:11" ht="31.5" customHeight="1" x14ac:dyDescent="0.25">
      <c r="B3" s="16" t="s">
        <v>23</v>
      </c>
      <c r="C3" s="17" t="s">
        <v>31</v>
      </c>
      <c r="D3" s="16" t="s">
        <v>24</v>
      </c>
      <c r="E3" s="17" t="s">
        <v>30</v>
      </c>
      <c r="F3" s="16" t="s">
        <v>25</v>
      </c>
    </row>
    <row r="4" spans="1:11" ht="12.65" customHeight="1" x14ac:dyDescent="0.25">
      <c r="B4" s="11" t="s">
        <v>26</v>
      </c>
      <c r="C4" s="11">
        <f>0.805*0.2</f>
        <v>0.16100000000000003</v>
      </c>
      <c r="D4" s="12">
        <v>0.9</v>
      </c>
      <c r="E4" s="11">
        <v>2</v>
      </c>
      <c r="F4" s="13">
        <f>C4*E4</f>
        <v>0.32200000000000006</v>
      </c>
      <c r="G4" s="9" t="s">
        <v>27</v>
      </c>
    </row>
    <row r="5" spans="1:11" ht="12.65" customHeight="1" x14ac:dyDescent="0.25">
      <c r="B5" s="11" t="s">
        <v>28</v>
      </c>
      <c r="C5" s="11">
        <f>0.76*0.16</f>
        <v>0.1216</v>
      </c>
      <c r="D5" s="12">
        <v>1</v>
      </c>
      <c r="E5" s="11">
        <v>2</v>
      </c>
      <c r="F5" s="13">
        <f t="shared" ref="F5" si="0">C5*E5</f>
        <v>0.2432</v>
      </c>
      <c r="G5" s="9" t="s">
        <v>27</v>
      </c>
    </row>
    <row r="6" spans="1:11" ht="12.65" customHeight="1" x14ac:dyDescent="0.25">
      <c r="B6" s="11"/>
      <c r="C6" s="11"/>
      <c r="D6" s="12"/>
      <c r="E6" s="11"/>
      <c r="F6" s="13"/>
    </row>
    <row r="7" spans="1:11" x14ac:dyDescent="0.25">
      <c r="B7" s="11"/>
      <c r="C7" s="11"/>
      <c r="D7" s="12"/>
      <c r="E7" s="11"/>
      <c r="F7" s="13"/>
    </row>
    <row r="8" spans="1:11" ht="13" x14ac:dyDescent="0.3">
      <c r="E8" s="18" t="s">
        <v>32</v>
      </c>
      <c r="F8" s="14">
        <f>SUM(F4:F7)</f>
        <v>0.56520000000000004</v>
      </c>
      <c r="G8" s="15" t="s">
        <v>29</v>
      </c>
    </row>
  </sheetData>
  <mergeCells count="1">
    <mergeCell ref="A1:J1"/>
  </mergeCells>
  <pageMargins left="0.36" right="0.36" top="0.55000000000000004" bottom="0.56999999999999995" header="0.4921259845" footer="0.4921259845"/>
  <pageSetup paperSize="9" scale="9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A67801-A495-43CC-81CD-265671A1184E}">
  <sheetPr>
    <tabColor rgb="FF92D050"/>
  </sheetPr>
  <dimension ref="A1:P120"/>
  <sheetViews>
    <sheetView zoomScale="90" zoomScaleNormal="100" workbookViewId="0">
      <selection activeCell="K35" sqref="K35"/>
    </sheetView>
  </sheetViews>
  <sheetFormatPr defaultColWidth="9.1796875" defaultRowHeight="12.5" x14ac:dyDescent="0.25"/>
  <cols>
    <col min="1" max="1" width="9.1796875" style="19"/>
    <col min="2" max="2" width="12.54296875" style="19" customWidth="1"/>
    <col min="3" max="3" width="31.1796875" style="19" customWidth="1"/>
    <col min="4" max="5" width="35.7265625" style="19" customWidth="1"/>
    <col min="6" max="6" width="4.81640625" style="19" customWidth="1"/>
    <col min="7" max="8" width="9.1796875" style="19"/>
    <col min="9" max="9" width="21.1796875" style="19" customWidth="1"/>
    <col min="10" max="10" width="14.54296875" style="19" customWidth="1"/>
    <col min="11" max="11" width="12.7265625" style="19" customWidth="1"/>
    <col min="12" max="12" width="14.81640625" style="19" customWidth="1"/>
    <col min="13" max="13" width="17.36328125" style="19" customWidth="1"/>
    <col min="14" max="16384" width="9.1796875" style="19"/>
  </cols>
  <sheetData>
    <row r="1" spans="1:13" ht="6" customHeight="1" thickBot="1" x14ac:dyDescent="0.3"/>
    <row r="2" spans="1:13" ht="19" thickTop="1" thickBot="1" x14ac:dyDescent="0.45">
      <c r="A2" s="20" t="s">
        <v>33</v>
      </c>
      <c r="B2" s="21"/>
      <c r="C2" s="21"/>
      <c r="D2" s="22" t="s">
        <v>34</v>
      </c>
      <c r="E2" s="23"/>
      <c r="I2" s="24" t="s">
        <v>35</v>
      </c>
    </row>
    <row r="3" spans="1:13" ht="16.5" thickTop="1" thickBot="1" x14ac:dyDescent="0.3">
      <c r="A3" s="25" t="s">
        <v>36</v>
      </c>
      <c r="B3" s="26"/>
      <c r="C3" s="27"/>
      <c r="D3" s="28" t="s">
        <v>37</v>
      </c>
      <c r="E3" s="29"/>
      <c r="I3" s="183" t="s">
        <v>38</v>
      </c>
      <c r="J3" s="185" t="s">
        <v>39</v>
      </c>
      <c r="K3" s="185" t="s">
        <v>40</v>
      </c>
      <c r="L3" s="185" t="s">
        <v>41</v>
      </c>
      <c r="M3" s="187" t="s">
        <v>42</v>
      </c>
    </row>
    <row r="4" spans="1:13" ht="16.5" thickTop="1" thickBot="1" x14ac:dyDescent="0.3">
      <c r="A4" s="30" t="s">
        <v>43</v>
      </c>
      <c r="B4" s="31"/>
      <c r="C4" s="32"/>
      <c r="D4" s="33"/>
      <c r="E4" s="34" t="s">
        <v>44</v>
      </c>
      <c r="I4" s="184"/>
      <c r="J4" s="186"/>
      <c r="K4" s="186"/>
      <c r="L4" s="186"/>
      <c r="M4" s="188"/>
    </row>
    <row r="5" spans="1:13" ht="16" thickTop="1" x14ac:dyDescent="0.25">
      <c r="A5" s="35" t="s">
        <v>45</v>
      </c>
      <c r="B5" s="36"/>
      <c r="C5" s="36"/>
      <c r="D5" s="36"/>
      <c r="E5" s="37"/>
      <c r="G5" s="38"/>
      <c r="I5" s="39"/>
      <c r="J5" s="40"/>
      <c r="K5" s="41"/>
      <c r="L5" s="42">
        <f xml:space="preserve"> J5 * K5</f>
        <v>0</v>
      </c>
      <c r="M5" s="43">
        <f t="shared" ref="M5:M10" si="0">J5-L5</f>
        <v>0</v>
      </c>
    </row>
    <row r="6" spans="1:13" ht="13.5" thickBot="1" x14ac:dyDescent="0.3">
      <c r="A6" s="44"/>
      <c r="B6" s="45" t="s">
        <v>46</v>
      </c>
      <c r="C6" s="45" t="s">
        <v>47</v>
      </c>
      <c r="D6" s="189" t="s">
        <v>48</v>
      </c>
      <c r="E6" s="190"/>
      <c r="I6" s="46"/>
      <c r="J6" s="47"/>
      <c r="K6" s="48"/>
      <c r="L6" s="42">
        <f t="shared" ref="L6:L10" si="1" xml:space="preserve"> J6 * K6</f>
        <v>0</v>
      </c>
      <c r="M6" s="43">
        <f>J6-L6</f>
        <v>0</v>
      </c>
    </row>
    <row r="7" spans="1:13" ht="15.5" x14ac:dyDescent="0.25">
      <c r="A7" s="49" t="s">
        <v>49</v>
      </c>
      <c r="B7" s="50" t="s">
        <v>50</v>
      </c>
      <c r="C7" s="51"/>
      <c r="D7" s="174" t="s">
        <v>51</v>
      </c>
      <c r="E7" s="175"/>
      <c r="I7" s="46"/>
      <c r="J7" s="47"/>
      <c r="K7" s="48"/>
      <c r="L7" s="42">
        <f t="shared" si="1"/>
        <v>0</v>
      </c>
      <c r="M7" s="43">
        <f>J7-L7</f>
        <v>0</v>
      </c>
    </row>
    <row r="8" spans="1:13" ht="15.5" x14ac:dyDescent="0.25">
      <c r="A8" s="52" t="s">
        <v>52</v>
      </c>
      <c r="B8" s="53" t="s">
        <v>53</v>
      </c>
      <c r="C8" s="54"/>
      <c r="D8" s="122" t="s">
        <v>54</v>
      </c>
      <c r="E8" s="123"/>
      <c r="I8" s="46"/>
      <c r="J8" s="47"/>
      <c r="K8" s="48"/>
      <c r="L8" s="42">
        <f t="shared" si="1"/>
        <v>0</v>
      </c>
      <c r="M8" s="43">
        <f>J8-L8</f>
        <v>0</v>
      </c>
    </row>
    <row r="9" spans="1:13" ht="16" thickBot="1" x14ac:dyDescent="0.3">
      <c r="A9" s="55" t="s">
        <v>55</v>
      </c>
      <c r="B9" s="56" t="s">
        <v>56</v>
      </c>
      <c r="C9" s="57"/>
      <c r="D9" s="176" t="s">
        <v>57</v>
      </c>
      <c r="E9" s="177"/>
      <c r="I9" s="46"/>
      <c r="J9" s="47"/>
      <c r="K9" s="48"/>
      <c r="L9" s="42">
        <f t="shared" si="1"/>
        <v>0</v>
      </c>
      <c r="M9" s="43">
        <f t="shared" si="0"/>
        <v>0</v>
      </c>
    </row>
    <row r="10" spans="1:13" ht="16" thickBot="1" x14ac:dyDescent="0.3">
      <c r="A10" s="58" t="s">
        <v>58</v>
      </c>
      <c r="B10" s="59"/>
      <c r="C10" s="60"/>
      <c r="D10" s="60"/>
      <c r="E10" s="61"/>
      <c r="I10" s="46"/>
      <c r="J10" s="47"/>
      <c r="K10" s="48"/>
      <c r="L10" s="42">
        <f t="shared" si="1"/>
        <v>0</v>
      </c>
      <c r="M10" s="43">
        <f t="shared" si="0"/>
        <v>0</v>
      </c>
    </row>
    <row r="11" spans="1:13" ht="42.75" customHeight="1" thickBot="1" x14ac:dyDescent="0.35">
      <c r="A11" s="178" t="s">
        <v>59</v>
      </c>
      <c r="B11" s="179"/>
      <c r="C11" s="179"/>
      <c r="D11" s="179"/>
      <c r="E11" s="180"/>
      <c r="I11" s="62" t="s">
        <v>60</v>
      </c>
      <c r="J11" s="63">
        <f>SUM(J5:J10)</f>
        <v>0</v>
      </c>
      <c r="K11" s="64" t="e">
        <f>L11/J11</f>
        <v>#DIV/0!</v>
      </c>
      <c r="L11" s="63">
        <f>SUM(L5:L10)</f>
        <v>0</v>
      </c>
      <c r="M11" s="65">
        <f>SUM(M5:M10)</f>
        <v>0</v>
      </c>
    </row>
    <row r="12" spans="1:13" ht="13" x14ac:dyDescent="0.25">
      <c r="A12" s="66"/>
      <c r="B12" s="67" t="s">
        <v>46</v>
      </c>
      <c r="C12" s="67" t="s">
        <v>47</v>
      </c>
      <c r="D12" s="181" t="s">
        <v>48</v>
      </c>
      <c r="E12" s="182"/>
    </row>
    <row r="13" spans="1:13" ht="13" x14ac:dyDescent="0.25">
      <c r="A13" s="167" t="s">
        <v>61</v>
      </c>
      <c r="B13" s="168"/>
      <c r="C13" s="168"/>
      <c r="D13" s="168"/>
      <c r="E13" s="169"/>
    </row>
    <row r="14" spans="1:13" ht="15.5" x14ac:dyDescent="0.25">
      <c r="A14" s="68" t="s">
        <v>62</v>
      </c>
      <c r="B14" s="50" t="s">
        <v>63</v>
      </c>
      <c r="C14" s="69"/>
      <c r="D14" s="151" t="s">
        <v>64</v>
      </c>
      <c r="E14" s="152"/>
    </row>
    <row r="15" spans="1:13" ht="18.5" thickBot="1" x14ac:dyDescent="0.45">
      <c r="A15" s="70" t="s">
        <v>65</v>
      </c>
      <c r="B15" s="71" t="s">
        <v>63</v>
      </c>
      <c r="C15" s="72"/>
      <c r="D15" s="165" t="s">
        <v>66</v>
      </c>
      <c r="E15" s="166"/>
      <c r="I15" s="24" t="s">
        <v>67</v>
      </c>
    </row>
    <row r="16" spans="1:13" ht="26" customHeight="1" x14ac:dyDescent="0.25">
      <c r="A16" s="167" t="s">
        <v>68</v>
      </c>
      <c r="B16" s="168"/>
      <c r="C16" s="168"/>
      <c r="D16" s="168"/>
      <c r="E16" s="169"/>
      <c r="I16" s="170" t="s">
        <v>69</v>
      </c>
      <c r="J16" s="172" t="s">
        <v>70</v>
      </c>
      <c r="K16" s="172" t="s">
        <v>71</v>
      </c>
      <c r="L16" s="163" t="s">
        <v>72</v>
      </c>
    </row>
    <row r="17" spans="1:16" ht="16" thickBot="1" x14ac:dyDescent="0.3">
      <c r="A17" s="68" t="s">
        <v>73</v>
      </c>
      <c r="B17" s="50" t="s">
        <v>63</v>
      </c>
      <c r="C17" s="69"/>
      <c r="D17" s="151" t="s">
        <v>74</v>
      </c>
      <c r="E17" s="152"/>
      <c r="I17" s="171"/>
      <c r="J17" s="173"/>
      <c r="K17" s="173"/>
      <c r="L17" s="164"/>
    </row>
    <row r="18" spans="1:16" ht="15.5" x14ac:dyDescent="0.25">
      <c r="A18" s="52" t="s">
        <v>75</v>
      </c>
      <c r="B18" s="53" t="s">
        <v>63</v>
      </c>
      <c r="C18" s="73"/>
      <c r="D18" s="122" t="s">
        <v>76</v>
      </c>
      <c r="E18" s="123"/>
      <c r="I18" s="74"/>
      <c r="J18" s="75"/>
      <c r="K18" s="76"/>
      <c r="L18" s="77">
        <f>J18*K18/1000</f>
        <v>0</v>
      </c>
    </row>
    <row r="19" spans="1:16" ht="15.5" x14ac:dyDescent="0.25">
      <c r="A19" s="52" t="s">
        <v>77</v>
      </c>
      <c r="B19" s="53" t="s">
        <v>63</v>
      </c>
      <c r="C19" s="73"/>
      <c r="D19" s="122" t="s">
        <v>78</v>
      </c>
      <c r="E19" s="123"/>
      <c r="I19" s="78"/>
      <c r="J19" s="75"/>
      <c r="K19" s="76"/>
      <c r="L19" s="77">
        <f>J19*K19/1000</f>
        <v>0</v>
      </c>
    </row>
    <row r="20" spans="1:16" ht="15.5" x14ac:dyDescent="0.25">
      <c r="A20" s="52" t="s">
        <v>79</v>
      </c>
      <c r="B20" s="53" t="s">
        <v>63</v>
      </c>
      <c r="C20" s="79"/>
      <c r="D20" s="122" t="s">
        <v>80</v>
      </c>
      <c r="E20" s="123"/>
      <c r="I20" s="80"/>
      <c r="J20" s="81"/>
      <c r="K20" s="82"/>
      <c r="L20" s="83"/>
    </row>
    <row r="21" spans="1:16" ht="16" thickBot="1" x14ac:dyDescent="0.35">
      <c r="A21" s="52" t="s">
        <v>81</v>
      </c>
      <c r="B21" s="53" t="s">
        <v>63</v>
      </c>
      <c r="C21" s="73"/>
      <c r="D21" s="122" t="s">
        <v>82</v>
      </c>
      <c r="E21" s="123"/>
      <c r="I21" s="84" t="s">
        <v>60</v>
      </c>
      <c r="J21" s="85"/>
      <c r="K21" s="86"/>
      <c r="L21" s="87">
        <f>SUM(L18:L19)</f>
        <v>0</v>
      </c>
    </row>
    <row r="22" spans="1:16" ht="15.5" x14ac:dyDescent="0.25">
      <c r="A22" s="52" t="s">
        <v>83</v>
      </c>
      <c r="B22" s="53" t="s">
        <v>63</v>
      </c>
      <c r="C22" s="79"/>
      <c r="D22" s="122" t="s">
        <v>84</v>
      </c>
      <c r="E22" s="123"/>
    </row>
    <row r="23" spans="1:16" ht="15.5" x14ac:dyDescent="0.25">
      <c r="A23" s="52" t="s">
        <v>85</v>
      </c>
      <c r="B23" s="53" t="s">
        <v>63</v>
      </c>
      <c r="C23" s="73"/>
      <c r="D23" s="122" t="s">
        <v>86</v>
      </c>
      <c r="E23" s="123"/>
    </row>
    <row r="24" spans="1:16" ht="15.5" x14ac:dyDescent="0.25">
      <c r="A24" s="52" t="s">
        <v>87</v>
      </c>
      <c r="B24" s="53" t="s">
        <v>63</v>
      </c>
      <c r="C24" s="73"/>
      <c r="D24" s="122" t="s">
        <v>88</v>
      </c>
      <c r="E24" s="123"/>
    </row>
    <row r="25" spans="1:16" ht="16" thickBot="1" x14ac:dyDescent="0.3">
      <c r="A25" s="55" t="s">
        <v>89</v>
      </c>
      <c r="B25" s="56" t="s">
        <v>63</v>
      </c>
      <c r="C25" s="57"/>
      <c r="D25" s="156" t="s">
        <v>90</v>
      </c>
      <c r="E25" s="157"/>
    </row>
    <row r="26" spans="1:16" ht="16" thickBot="1" x14ac:dyDescent="0.3">
      <c r="A26" s="158" t="s">
        <v>91</v>
      </c>
      <c r="B26" s="159"/>
      <c r="C26" s="159"/>
      <c r="D26" s="159"/>
      <c r="E26" s="160"/>
    </row>
    <row r="27" spans="1:16" ht="13" x14ac:dyDescent="0.25">
      <c r="A27" s="88"/>
      <c r="B27" s="89" t="s">
        <v>46</v>
      </c>
      <c r="C27" s="89" t="s">
        <v>47</v>
      </c>
      <c r="D27" s="161" t="s">
        <v>92</v>
      </c>
      <c r="E27" s="162"/>
    </row>
    <row r="28" spans="1:16" ht="15.5" x14ac:dyDescent="0.25">
      <c r="A28" s="68" t="s">
        <v>49</v>
      </c>
      <c r="B28" s="50" t="s">
        <v>63</v>
      </c>
      <c r="C28" s="90">
        <f>C14-C24</f>
        <v>0</v>
      </c>
      <c r="D28" s="151" t="s">
        <v>93</v>
      </c>
      <c r="E28" s="152"/>
    </row>
    <row r="29" spans="1:16" ht="15.5" x14ac:dyDescent="0.25">
      <c r="A29" s="52" t="s">
        <v>52</v>
      </c>
      <c r="B29" s="53" t="s">
        <v>63</v>
      </c>
      <c r="C29" s="79"/>
      <c r="D29" s="122" t="s">
        <v>94</v>
      </c>
      <c r="E29" s="123"/>
    </row>
    <row r="30" spans="1:16" ht="18.5" thickBot="1" x14ac:dyDescent="0.45">
      <c r="A30" s="52" t="s">
        <v>55</v>
      </c>
      <c r="B30" s="53" t="s">
        <v>63</v>
      </c>
      <c r="C30" s="73">
        <f>C14-C17-C21-C22-C23-C24</f>
        <v>0</v>
      </c>
      <c r="D30" s="122" t="s">
        <v>95</v>
      </c>
      <c r="E30" s="123"/>
      <c r="I30" s="24" t="s">
        <v>96</v>
      </c>
    </row>
    <row r="31" spans="1:16" ht="15.5" x14ac:dyDescent="0.25">
      <c r="A31" s="52" t="s">
        <v>97</v>
      </c>
      <c r="B31" s="53" t="s">
        <v>63</v>
      </c>
      <c r="C31" s="73">
        <f>C30+C17</f>
        <v>0</v>
      </c>
      <c r="D31" s="122" t="s">
        <v>98</v>
      </c>
      <c r="E31" s="123"/>
      <c r="I31" s="153" t="s">
        <v>99</v>
      </c>
      <c r="J31" s="139" t="s">
        <v>100</v>
      </c>
      <c r="K31" s="139" t="s">
        <v>101</v>
      </c>
      <c r="L31" s="142" t="s">
        <v>102</v>
      </c>
      <c r="M31" s="139" t="s">
        <v>103</v>
      </c>
      <c r="N31" s="145" t="s">
        <v>104</v>
      </c>
      <c r="O31" s="139" t="s">
        <v>105</v>
      </c>
      <c r="P31" s="148" t="s">
        <v>106</v>
      </c>
    </row>
    <row r="32" spans="1:16" ht="25" x14ac:dyDescent="0.25">
      <c r="A32" s="126" t="s">
        <v>107</v>
      </c>
      <c r="B32" s="91" t="s">
        <v>108</v>
      </c>
      <c r="C32" s="92"/>
      <c r="D32" s="129" t="s">
        <v>109</v>
      </c>
      <c r="E32" s="130"/>
      <c r="I32" s="154"/>
      <c r="J32" s="140"/>
      <c r="K32" s="140"/>
      <c r="L32" s="143"/>
      <c r="M32" s="140"/>
      <c r="N32" s="146"/>
      <c r="O32" s="140"/>
      <c r="P32" s="149"/>
    </row>
    <row r="33" spans="1:16" ht="15.5" x14ac:dyDescent="0.25">
      <c r="A33" s="127"/>
      <c r="B33" s="93" t="s">
        <v>110</v>
      </c>
      <c r="C33" s="94"/>
      <c r="D33" s="131" t="s">
        <v>111</v>
      </c>
      <c r="E33" s="132"/>
      <c r="I33" s="154"/>
      <c r="J33" s="140"/>
      <c r="K33" s="140"/>
      <c r="L33" s="143"/>
      <c r="M33" s="140"/>
      <c r="N33" s="146"/>
      <c r="O33" s="140"/>
      <c r="P33" s="149"/>
    </row>
    <row r="34" spans="1:16" ht="16" thickBot="1" x14ac:dyDescent="0.3">
      <c r="A34" s="127"/>
      <c r="B34" s="95" t="s">
        <v>112</v>
      </c>
      <c r="C34" s="96"/>
      <c r="D34" s="133" t="s">
        <v>113</v>
      </c>
      <c r="E34" s="134"/>
      <c r="I34" s="155"/>
      <c r="J34" s="141"/>
      <c r="K34" s="141"/>
      <c r="L34" s="144"/>
      <c r="M34" s="141"/>
      <c r="N34" s="147"/>
      <c r="O34" s="141"/>
      <c r="P34" s="150"/>
    </row>
    <row r="35" spans="1:16" ht="15.5" x14ac:dyDescent="0.25">
      <c r="A35" s="128"/>
      <c r="B35" s="97" t="s">
        <v>114</v>
      </c>
      <c r="C35" s="98"/>
      <c r="D35" s="135" t="s">
        <v>115</v>
      </c>
      <c r="E35" s="136"/>
      <c r="I35" s="99" t="s">
        <v>116</v>
      </c>
      <c r="J35" s="100"/>
      <c r="K35" s="101"/>
      <c r="L35" s="102"/>
      <c r="M35" s="101"/>
      <c r="N35" s="103">
        <f>K35*M35/1000</f>
        <v>0</v>
      </c>
      <c r="O35" s="104">
        <v>0.8</v>
      </c>
      <c r="P35" s="105">
        <f>N35/O35</f>
        <v>0</v>
      </c>
    </row>
    <row r="36" spans="1:16" ht="25" x14ac:dyDescent="0.25">
      <c r="A36" s="126" t="s">
        <v>117</v>
      </c>
      <c r="B36" s="91" t="s">
        <v>108</v>
      </c>
      <c r="C36" s="92"/>
      <c r="D36" s="129" t="s">
        <v>118</v>
      </c>
      <c r="E36" s="130"/>
      <c r="I36" s="106" t="s">
        <v>119</v>
      </c>
      <c r="J36" s="107"/>
      <c r="K36" s="47"/>
      <c r="L36" s="108"/>
      <c r="M36" s="47"/>
      <c r="N36" s="109">
        <f>K36*M36/1000</f>
        <v>0</v>
      </c>
      <c r="O36" s="107">
        <v>0.8</v>
      </c>
      <c r="P36" s="110">
        <f>N36/O36</f>
        <v>0</v>
      </c>
    </row>
    <row r="37" spans="1:16" ht="16" thickBot="1" x14ac:dyDescent="0.35">
      <c r="A37" s="127"/>
      <c r="B37" s="93" t="s">
        <v>110</v>
      </c>
      <c r="C37" s="94"/>
      <c r="D37" s="137" t="s">
        <v>120</v>
      </c>
      <c r="E37" s="138"/>
      <c r="I37" s="111" t="s">
        <v>121</v>
      </c>
      <c r="J37" s="85"/>
      <c r="K37" s="85"/>
      <c r="L37" s="85"/>
      <c r="M37" s="86"/>
      <c r="N37" s="112">
        <f xml:space="preserve"> SUM(N35:N36)</f>
        <v>0</v>
      </c>
      <c r="O37" s="113"/>
      <c r="P37" s="114">
        <f>SUM(P35:P36)</f>
        <v>0</v>
      </c>
    </row>
    <row r="38" spans="1:16" ht="15.5" x14ac:dyDescent="0.25">
      <c r="A38" s="127"/>
      <c r="B38" s="93" t="s">
        <v>112</v>
      </c>
      <c r="C38" s="94"/>
      <c r="D38" s="137" t="s">
        <v>122</v>
      </c>
      <c r="E38" s="138"/>
      <c r="N38" s="115" t="s">
        <v>123</v>
      </c>
    </row>
    <row r="39" spans="1:16" ht="15.5" x14ac:dyDescent="0.25">
      <c r="A39" s="128"/>
      <c r="B39" s="97" t="s">
        <v>114</v>
      </c>
      <c r="C39" s="98"/>
      <c r="D39" s="135" t="s">
        <v>124</v>
      </c>
      <c r="E39" s="136"/>
    </row>
    <row r="40" spans="1:16" ht="15.5" x14ac:dyDescent="0.25">
      <c r="A40" s="52" t="s">
        <v>125</v>
      </c>
      <c r="B40" s="53" t="s">
        <v>126</v>
      </c>
      <c r="C40" s="116" t="e">
        <f>C30/C14</f>
        <v>#DIV/0!</v>
      </c>
      <c r="D40" s="122" t="s">
        <v>127</v>
      </c>
      <c r="E40" s="123"/>
    </row>
    <row r="41" spans="1:16" ht="16" thickBot="1" x14ac:dyDescent="0.3">
      <c r="A41" s="117" t="s">
        <v>128</v>
      </c>
      <c r="B41" s="118" t="s">
        <v>126</v>
      </c>
      <c r="C41" s="119" t="e">
        <f>C31/C14</f>
        <v>#DIV/0!</v>
      </c>
      <c r="D41" s="124" t="s">
        <v>129</v>
      </c>
      <c r="E41" s="125"/>
    </row>
    <row r="42" spans="1:16" ht="13" thickTop="1" x14ac:dyDescent="0.25"/>
    <row r="117" ht="12.5" customHeight="1" x14ac:dyDescent="0.25"/>
    <row r="118" ht="12.5" customHeight="1" x14ac:dyDescent="0.25"/>
    <row r="119" ht="12.5" customHeight="1" x14ac:dyDescent="0.25"/>
    <row r="120" ht="13" customHeight="1" x14ac:dyDescent="0.25"/>
  </sheetData>
  <mergeCells count="54">
    <mergeCell ref="M3:M4"/>
    <mergeCell ref="D6:E6"/>
    <mergeCell ref="A13:E13"/>
    <mergeCell ref="I3:I4"/>
    <mergeCell ref="J3:J4"/>
    <mergeCell ref="K3:K4"/>
    <mergeCell ref="L3:L4"/>
    <mergeCell ref="D7:E7"/>
    <mergeCell ref="D8:E8"/>
    <mergeCell ref="D9:E9"/>
    <mergeCell ref="A11:E11"/>
    <mergeCell ref="D12:E12"/>
    <mergeCell ref="D14:E14"/>
    <mergeCell ref="D15:E15"/>
    <mergeCell ref="A16:E16"/>
    <mergeCell ref="I16:I17"/>
    <mergeCell ref="J16:J17"/>
    <mergeCell ref="D27:E27"/>
    <mergeCell ref="L16:L17"/>
    <mergeCell ref="D17:E17"/>
    <mergeCell ref="D18:E18"/>
    <mergeCell ref="D19:E19"/>
    <mergeCell ref="D20:E20"/>
    <mergeCell ref="D21:E21"/>
    <mergeCell ref="K16:K17"/>
    <mergeCell ref="D22:E22"/>
    <mergeCell ref="D23:E23"/>
    <mergeCell ref="D24:E24"/>
    <mergeCell ref="D25:E25"/>
    <mergeCell ref="A26:E26"/>
    <mergeCell ref="P31:P34"/>
    <mergeCell ref="D28:E28"/>
    <mergeCell ref="D29:E29"/>
    <mergeCell ref="D30:E30"/>
    <mergeCell ref="D31:E31"/>
    <mergeCell ref="I31:I34"/>
    <mergeCell ref="J31:J34"/>
    <mergeCell ref="K31:K34"/>
    <mergeCell ref="L31:L34"/>
    <mergeCell ref="M31:M34"/>
    <mergeCell ref="N31:N34"/>
    <mergeCell ref="O31:O34"/>
    <mergeCell ref="D40:E40"/>
    <mergeCell ref="D41:E41"/>
    <mergeCell ref="A32:A35"/>
    <mergeCell ref="D32:E32"/>
    <mergeCell ref="D33:E33"/>
    <mergeCell ref="D34:E34"/>
    <mergeCell ref="D35:E35"/>
    <mergeCell ref="A36:A39"/>
    <mergeCell ref="D36:E36"/>
    <mergeCell ref="D37:E37"/>
    <mergeCell ref="D38:E38"/>
    <mergeCell ref="D39:E39"/>
  </mergeCells>
  <pageMargins left="0.78740157499999996" right="0.78740157499999996" top="0.984251969" bottom="0.984251969" header="0.4921259845" footer="0.4921259845"/>
  <pageSetup paperSize="9" scale="72" orientation="portrait" horizont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80E20A-B125-4856-A7E2-7775D364AD65}">
  <sheetPr>
    <tabColor rgb="FF92D050"/>
  </sheetPr>
  <dimension ref="A1:N9"/>
  <sheetViews>
    <sheetView zoomScale="160" zoomScaleNormal="160" workbookViewId="0">
      <selection activeCell="L10" sqref="L10"/>
    </sheetView>
  </sheetViews>
  <sheetFormatPr defaultRowHeight="14.5" x14ac:dyDescent="0.35"/>
  <cols>
    <col min="1" max="1" width="10.7265625" style="191" bestFit="1" customWidth="1"/>
    <col min="2" max="2" width="8.7265625" style="191"/>
    <col min="3" max="3" width="20.54296875" style="191" customWidth="1"/>
    <col min="4" max="4" width="8.7265625" style="191"/>
    <col min="5" max="5" width="9" style="191" customWidth="1"/>
    <col min="6" max="13" width="8.7265625" style="191"/>
    <col min="14" max="14" width="23.26953125" style="191" bestFit="1" customWidth="1"/>
    <col min="15" max="16384" width="8.7265625" style="191"/>
  </cols>
  <sheetData>
    <row r="1" spans="1:14" ht="23.5" x14ac:dyDescent="0.35">
      <c r="A1" s="191" t="s">
        <v>130</v>
      </c>
      <c r="J1" s="192">
        <v>2019</v>
      </c>
      <c r="K1" s="192"/>
      <c r="L1" s="193"/>
      <c r="M1" s="193"/>
    </row>
    <row r="2" spans="1:14" ht="23.5" x14ac:dyDescent="0.35">
      <c r="J2" s="194"/>
      <c r="K2" s="194"/>
      <c r="L2" s="193"/>
      <c r="M2" s="193"/>
    </row>
    <row r="3" spans="1:14" ht="70" x14ac:dyDescent="0.35">
      <c r="A3" s="195" t="s">
        <v>131</v>
      </c>
      <c r="B3" s="195" t="s">
        <v>132</v>
      </c>
      <c r="C3" s="195" t="s">
        <v>133</v>
      </c>
      <c r="D3" s="195" t="s">
        <v>134</v>
      </c>
      <c r="E3" s="195" t="s">
        <v>135</v>
      </c>
      <c r="F3" s="196" t="s">
        <v>136</v>
      </c>
      <c r="G3" s="196" t="s">
        <v>137</v>
      </c>
      <c r="H3" s="196" t="s">
        <v>138</v>
      </c>
      <c r="I3" s="196" t="s">
        <v>139</v>
      </c>
      <c r="J3" s="197" t="s">
        <v>140</v>
      </c>
      <c r="K3" s="197" t="s">
        <v>141</v>
      </c>
      <c r="L3" s="197" t="s">
        <v>142</v>
      </c>
      <c r="M3" s="197" t="s">
        <v>143</v>
      </c>
      <c r="N3" s="198" t="s">
        <v>144</v>
      </c>
    </row>
    <row r="4" spans="1:14" x14ac:dyDescent="0.35">
      <c r="A4" s="199" t="s">
        <v>145</v>
      </c>
      <c r="B4" s="199" t="s">
        <v>146</v>
      </c>
      <c r="C4" s="199" t="s">
        <v>147</v>
      </c>
      <c r="D4" s="199" t="s">
        <v>148</v>
      </c>
      <c r="E4" s="200">
        <v>360</v>
      </c>
      <c r="F4" s="201">
        <v>31.3</v>
      </c>
      <c r="G4" s="200">
        <v>45.2</v>
      </c>
      <c r="H4" s="202">
        <f>G4*0.85</f>
        <v>38.42</v>
      </c>
      <c r="I4" s="203">
        <f>H4*11.84</f>
        <v>454.89280000000002</v>
      </c>
      <c r="J4" s="207">
        <f>365/14*20/60</f>
        <v>8.6904761904761916</v>
      </c>
      <c r="K4" s="204">
        <f>(F4*0.85)*J4/1000</f>
        <v>0.23121011904761909</v>
      </c>
      <c r="L4" s="204">
        <f>K4*26.8/1000</f>
        <v>6.1964311904761918E-3</v>
      </c>
      <c r="M4" s="204">
        <f>K4*6/1000</f>
        <v>1.3872607142857145E-3</v>
      </c>
      <c r="N4" s="200" t="s">
        <v>149</v>
      </c>
    </row>
    <row r="5" spans="1:14" x14ac:dyDescent="0.35">
      <c r="A5" s="199" t="s">
        <v>150</v>
      </c>
      <c r="B5" s="199" t="s">
        <v>146</v>
      </c>
      <c r="C5" s="199" t="s">
        <v>151</v>
      </c>
      <c r="D5" s="199" t="s">
        <v>148</v>
      </c>
      <c r="E5" s="200">
        <v>400</v>
      </c>
      <c r="F5" s="201">
        <v>40</v>
      </c>
      <c r="G5" s="205">
        <f>F5/0.7</f>
        <v>57.142857142857146</v>
      </c>
      <c r="H5" s="202">
        <f t="shared" ref="H5:H8" si="0">G5*0.85</f>
        <v>48.571428571428569</v>
      </c>
      <c r="I5" s="203">
        <f>H5*11.84</f>
        <v>575.08571428571429</v>
      </c>
      <c r="J5" s="207">
        <f t="shared" ref="J5:J8" si="1">365/14*20/60</f>
        <v>8.6904761904761916</v>
      </c>
      <c r="K5" s="204">
        <f t="shared" ref="K5:K8" si="2">(F5*0.85)*J5/1000</f>
        <v>0.29547619047619056</v>
      </c>
      <c r="L5" s="204">
        <f t="shared" ref="L5:L8" si="3">K5*26.8/1000</f>
        <v>7.9187619047619076E-3</v>
      </c>
      <c r="M5" s="204">
        <f t="shared" ref="M5:M8" si="4">K5*6/1000</f>
        <v>1.7728571428571433E-3</v>
      </c>
      <c r="N5" s="200" t="s">
        <v>152</v>
      </c>
    </row>
    <row r="6" spans="1:14" x14ac:dyDescent="0.35">
      <c r="A6" s="199" t="s">
        <v>153</v>
      </c>
      <c r="B6" s="199" t="s">
        <v>146</v>
      </c>
      <c r="C6" s="199" t="s">
        <v>154</v>
      </c>
      <c r="D6" s="199" t="s">
        <v>148</v>
      </c>
      <c r="E6" s="200">
        <v>350</v>
      </c>
      <c r="F6" s="201">
        <v>41</v>
      </c>
      <c r="G6" s="205">
        <f t="shared" ref="G6:G7" si="5">F6/0.7</f>
        <v>58.571428571428577</v>
      </c>
      <c r="H6" s="202">
        <f t="shared" si="0"/>
        <v>49.785714285714292</v>
      </c>
      <c r="I6" s="203">
        <f>H6*11.84</f>
        <v>589.46285714285716</v>
      </c>
      <c r="J6" s="207">
        <f t="shared" si="1"/>
        <v>8.6904761904761916</v>
      </c>
      <c r="K6" s="204">
        <f t="shared" si="2"/>
        <v>0.30286309523809529</v>
      </c>
      <c r="L6" s="204">
        <f t="shared" si="3"/>
        <v>8.1167309523809527E-3</v>
      </c>
      <c r="M6" s="204">
        <f t="shared" si="4"/>
        <v>1.8171785714285718E-3</v>
      </c>
      <c r="N6" s="206" t="s">
        <v>155</v>
      </c>
    </row>
    <row r="7" spans="1:14" x14ac:dyDescent="0.35">
      <c r="A7" s="199" t="s">
        <v>156</v>
      </c>
      <c r="B7" s="199" t="s">
        <v>146</v>
      </c>
      <c r="C7" s="199" t="s">
        <v>157</v>
      </c>
      <c r="D7" s="199" t="s">
        <v>148</v>
      </c>
      <c r="E7" s="200">
        <v>350</v>
      </c>
      <c r="F7" s="201">
        <v>34</v>
      </c>
      <c r="G7" s="205">
        <f t="shared" si="5"/>
        <v>48.571428571428577</v>
      </c>
      <c r="H7" s="202">
        <f t="shared" si="0"/>
        <v>41.285714285714292</v>
      </c>
      <c r="I7" s="203">
        <f>H7*11.84</f>
        <v>488.82285714285723</v>
      </c>
      <c r="J7" s="207">
        <f t="shared" si="1"/>
        <v>8.6904761904761916</v>
      </c>
      <c r="K7" s="204">
        <f t="shared" si="2"/>
        <v>0.25115476190476194</v>
      </c>
      <c r="L7" s="204">
        <f t="shared" si="3"/>
        <v>6.7309476190476197E-3</v>
      </c>
      <c r="M7" s="204">
        <f t="shared" si="4"/>
        <v>1.5069285714285716E-3</v>
      </c>
      <c r="N7" s="200" t="s">
        <v>158</v>
      </c>
    </row>
    <row r="8" spans="1:14" x14ac:dyDescent="0.35">
      <c r="A8" s="199" t="s">
        <v>159</v>
      </c>
      <c r="B8" s="199" t="s">
        <v>146</v>
      </c>
      <c r="C8" s="200" t="s">
        <v>160</v>
      </c>
      <c r="D8" s="199" t="s">
        <v>148</v>
      </c>
      <c r="E8" s="200">
        <v>932</v>
      </c>
      <c r="F8" s="201">
        <v>61.9</v>
      </c>
      <c r="G8" s="200">
        <v>83.5</v>
      </c>
      <c r="H8" s="202">
        <f t="shared" si="0"/>
        <v>70.974999999999994</v>
      </c>
      <c r="I8" s="203">
        <f>H8*11.84</f>
        <v>840.34399999999994</v>
      </c>
      <c r="J8" s="207">
        <f t="shared" si="1"/>
        <v>8.6904761904761916</v>
      </c>
      <c r="K8" s="204">
        <f t="shared" si="2"/>
        <v>0.45724940476190479</v>
      </c>
      <c r="L8" s="204">
        <f t="shared" si="3"/>
        <v>1.2254284047619048E-2</v>
      </c>
      <c r="M8" s="204">
        <f t="shared" si="4"/>
        <v>2.7434964285714286E-3</v>
      </c>
      <c r="N8" s="206" t="s">
        <v>161</v>
      </c>
    </row>
    <row r="9" spans="1:14" x14ac:dyDescent="0.35">
      <c r="L9" s="208">
        <f>SUM(L4:L8)</f>
        <v>4.1217155714285719E-2</v>
      </c>
      <c r="M9" s="208">
        <f>SUM(M4:M8)</f>
        <v>9.2277214285714296E-3</v>
      </c>
    </row>
  </sheetData>
  <mergeCells count="1">
    <mergeCell ref="J1:K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kategorizace, sčítání</vt:lpstr>
      <vt:lpstr>SPE mycí stoly</vt:lpstr>
      <vt:lpstr>bilance VOC</vt:lpstr>
      <vt:lpstr>SPE dieselagregáty</vt:lpstr>
      <vt:lpstr>'bilance VOC'!Oblast_tisku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ENVIGROUP</dc:creator>
  <cp:lastModifiedBy>Zdeněk Fildán</cp:lastModifiedBy>
  <dcterms:created xsi:type="dcterms:W3CDTF">2024-09-19T07:25:49Z</dcterms:created>
  <dcterms:modified xsi:type="dcterms:W3CDTF">2024-11-22T12:32:57Z</dcterms:modified>
</cp:coreProperties>
</file>